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d221d0321558135/Dokumenty/DesignCAD 3DMAX/Zakázky 2022/4422 Učebny^J ZŠ Masarykova^J Přelouč/Předání/"/>
    </mc:Choice>
  </mc:AlternateContent>
  <xr:revisionPtr revIDLastSave="1" documentId="8_{695B0D1E-97D7-4B64-BBC8-DD3FCC00E744}" xr6:coauthVersionLast="47" xr6:coauthVersionMax="47" xr10:uidLastSave="{1E251B10-ED35-4EB8-8321-41A1FCFC6D5D}"/>
  <bookViews>
    <workbookView xWindow="-120" yWindow="-120" windowWidth="29040" windowHeight="164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0" i="1" l="1"/>
  <c r="AC69" i="12"/>
  <c r="F39" i="1" s="1"/>
  <c r="AD69" i="12"/>
  <c r="G39" i="1" s="1"/>
  <c r="H39" i="1" s="1"/>
  <c r="I39" i="1" s="1"/>
  <c r="K8" i="12"/>
  <c r="H49" i="1" s="1"/>
  <c r="G16" i="1" s="1"/>
  <c r="G9" i="12"/>
  <c r="G8" i="12" s="1"/>
  <c r="I9" i="12"/>
  <c r="I8" i="12" s="1"/>
  <c r="G49" i="1" s="1"/>
  <c r="K9" i="12"/>
  <c r="M9" i="12"/>
  <c r="M8" i="12" s="1"/>
  <c r="O9" i="12"/>
  <c r="O8" i="12" s="1"/>
  <c r="Q9" i="12"/>
  <c r="Q8" i="12" s="1"/>
  <c r="U9" i="12"/>
  <c r="U8" i="12" s="1"/>
  <c r="O10" i="12"/>
  <c r="G11" i="12"/>
  <c r="M11" i="12" s="1"/>
  <c r="M10" i="12" s="1"/>
  <c r="I11" i="12"/>
  <c r="I10" i="12" s="1"/>
  <c r="G50" i="1" s="1"/>
  <c r="K11" i="12"/>
  <c r="K10" i="12" s="1"/>
  <c r="O11" i="12"/>
  <c r="Q11" i="12"/>
  <c r="Q10" i="12" s="1"/>
  <c r="U11" i="12"/>
  <c r="U10" i="12" s="1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G23" i="12"/>
  <c r="I23" i="12"/>
  <c r="I22" i="12" s="1"/>
  <c r="G52" i="1" s="1"/>
  <c r="K23" i="12"/>
  <c r="M23" i="12"/>
  <c r="O23" i="12"/>
  <c r="O22" i="12" s="1"/>
  <c r="Q23" i="12"/>
  <c r="U23" i="12"/>
  <c r="G24" i="12"/>
  <c r="M24" i="12" s="1"/>
  <c r="I24" i="12"/>
  <c r="K24" i="12"/>
  <c r="K22" i="12" s="1"/>
  <c r="H52" i="1" s="1"/>
  <c r="O24" i="12"/>
  <c r="Q24" i="12"/>
  <c r="U24" i="12"/>
  <c r="G25" i="12"/>
  <c r="I25" i="12"/>
  <c r="K25" i="12"/>
  <c r="M25" i="12"/>
  <c r="O25" i="12"/>
  <c r="Q25" i="12"/>
  <c r="U25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I66" i="12"/>
  <c r="G56" i="1" s="1"/>
  <c r="E19" i="1" s="1"/>
  <c r="O66" i="12"/>
  <c r="U66" i="12"/>
  <c r="G67" i="12"/>
  <c r="M67" i="12" s="1"/>
  <c r="M66" i="12" s="1"/>
  <c r="I67" i="12"/>
  <c r="K67" i="12"/>
  <c r="K66" i="12" s="1"/>
  <c r="H56" i="1" s="1"/>
  <c r="G19" i="1" s="1"/>
  <c r="O67" i="12"/>
  <c r="Q67" i="12"/>
  <c r="Q66" i="12" s="1"/>
  <c r="U67" i="12"/>
  <c r="I20" i="1"/>
  <c r="G20" i="1"/>
  <c r="E20" i="1"/>
  <c r="I19" i="1"/>
  <c r="I18" i="1"/>
  <c r="G18" i="1"/>
  <c r="E18" i="1"/>
  <c r="I17" i="1"/>
  <c r="I16" i="1"/>
  <c r="I57" i="1"/>
  <c r="AZ43" i="1"/>
  <c r="G27" i="1"/>
  <c r="G23" i="1"/>
  <c r="F40" i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E16" i="1" l="1"/>
  <c r="U40" i="12"/>
  <c r="K55" i="12"/>
  <c r="H55" i="1" s="1"/>
  <c r="I40" i="12"/>
  <c r="G54" i="1" s="1"/>
  <c r="Q40" i="12"/>
  <c r="K26" i="12"/>
  <c r="H53" i="1" s="1"/>
  <c r="H57" i="1" s="1"/>
  <c r="K40" i="12"/>
  <c r="H54" i="1" s="1"/>
  <c r="U22" i="12"/>
  <c r="O12" i="12"/>
  <c r="I26" i="12"/>
  <c r="G53" i="1" s="1"/>
  <c r="Q22" i="12"/>
  <c r="K12" i="12"/>
  <c r="H51" i="1" s="1"/>
  <c r="O40" i="12"/>
  <c r="M55" i="12"/>
  <c r="U55" i="12"/>
  <c r="Q55" i="12"/>
  <c r="M22" i="12"/>
  <c r="U12" i="12"/>
  <c r="Q12" i="12"/>
  <c r="I12" i="12"/>
  <c r="G51" i="1" s="1"/>
  <c r="I55" i="12"/>
  <c r="G55" i="1" s="1"/>
  <c r="O55" i="12"/>
  <c r="G40" i="12"/>
  <c r="Q26" i="12"/>
  <c r="O26" i="12"/>
  <c r="U26" i="12"/>
  <c r="G12" i="12"/>
  <c r="G57" i="1"/>
  <c r="G28" i="1"/>
  <c r="G24" i="1"/>
  <c r="G29" i="1" s="1"/>
  <c r="M40" i="12"/>
  <c r="M26" i="12"/>
  <c r="G55" i="12"/>
  <c r="M20" i="12"/>
  <c r="M12" i="12" s="1"/>
  <c r="G66" i="12"/>
  <c r="G26" i="12"/>
  <c r="G10" i="12"/>
  <c r="G69" i="12" s="1"/>
  <c r="I21" i="1"/>
  <c r="G17" i="1" l="1"/>
  <c r="G21" i="1" s="1"/>
  <c r="E17" i="1"/>
  <c r="E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<sst xmlns="http://schemas.openxmlformats.org/spreadsheetml/2006/main" count="397" uniqueCount="227">
  <si>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</si>
  <si>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</si>
  <si>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</si>
  <si>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</si>
  <si>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</si>
  <si>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</si>
  <si>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</si>
  <si>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</si>
  <si>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</si>
  <si>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</si>
  <si>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</si>
  <si>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</si>
  <si>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</si>
  <si>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</si>
  <si>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</si>
  <si>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</si>
  <si>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</si>
  <si>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</si>
  <si>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</si>
  <si>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</si>
  <si>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</si>
  <si>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</si>
  <si>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</si>
  <si>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</si>
  <si>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</si>
  <si>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</si>
  <si>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</si>
  <si>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</si>
  <si>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</si>
  <si>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</si>
  <si>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</si>
  <si>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</si>
  <si>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</si>
  <si>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</si>
  <si>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</si>
  <si>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</si>
  <si>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</si>
  <si>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</si>
  <si>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</si>
  <si>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</si>
  <si>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</si>
  <si>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</si>
  <si>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</si>
  <si>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nám. č.p. 1, 535 01 Přelouč</t>
  </si>
  <si>
    <t>Rozpočet:</t>
  </si>
  <si>
    <t>Misto</t>
  </si>
  <si>
    <t xml:space="preserve">ZŠ Masarykovo nám. č.p. 1, Přelouč, Půdní vestavba učeben </t>
  </si>
  <si>
    <t>Město Přelouč</t>
  </si>
  <si>
    <t>Československé armády 1665</t>
  </si>
  <si>
    <t>Přelouč</t>
  </si>
  <si>
    <t>53501</t>
  </si>
  <si>
    <t>00274101</t>
  </si>
  <si>
    <t>CZ00274101</t>
  </si>
  <si>
    <t>Ing. Radek Čapský</t>
  </si>
  <si>
    <t>8</t>
  </si>
  <si>
    <t>Čepí</t>
  </si>
  <si>
    <t>53332</t>
  </si>
  <si>
    <t>69856311</t>
  </si>
  <si>
    <t>CZ6902013327</t>
  </si>
  <si>
    <t>Rozpočet</t>
  </si>
  <si>
    <t>Celkem za stavbu</t>
  </si>
  <si>
    <t>CZK</t>
  </si>
  <si>
    <t xml:space="preserve">Popis rozpočtu:  - </t>
  </si>
  <si>
    <t>D.1.4.1 ústřední vytápění</t>
  </si>
  <si>
    <t>Rekapitulace dílů</t>
  </si>
  <si>
    <t>Typ dílu</t>
  </si>
  <si>
    <t>90</t>
  </si>
  <si>
    <t>Přípočty</t>
  </si>
  <si>
    <t>97</t>
  </si>
  <si>
    <t>Prorážení otvorů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</si>
  <si>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</si>
  <si>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</si>
  <si>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</si>
  <si>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</si>
  <si>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</si>
  <si>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</si>
  <si>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</si>
  <si>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</si>
  <si>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</si>
  <si>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</si>
  <si>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</si>
  <si>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</si>
  <si>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</si>
  <si>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</si>
  <si>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</si>
  <si>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</si>
  <si>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</si>
  <si>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</si>
  <si>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</si>
  <si>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</si>
  <si>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</si>
  <si>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</si>
  <si>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</si>
  <si>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</si>
  <si>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</si>
  <si>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</si>
  <si>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</si>
  <si>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</si>
  <si>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</si>
  <si>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</si>
  <si>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</si>
  <si>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</si>
  <si>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</si>
  <si>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</si>
  <si>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</si>
  <si>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</si>
  <si>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</si>
  <si>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</si>
  <si>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</si>
  <si>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904      R02</t>
  </si>
  <si>
    <t>Hzs-zkousky v ramci montaz.praci, Topná zkouška</t>
  </si>
  <si>
    <t>h</t>
  </si>
  <si>
    <t>POL1_0</t>
  </si>
  <si>
    <t>971033122R00</t>
  </si>
  <si>
    <t>Vrtání otvorů, zeď cihelná, do 3 cm, hl. do 30 cm</t>
  </si>
  <si>
    <t>kus</t>
  </si>
  <si>
    <t>731249322R00</t>
  </si>
  <si>
    <t>Montáž závěsných kotlů turbo s TUV, odkouření</t>
  </si>
  <si>
    <t>soubor</t>
  </si>
  <si>
    <t>48417311002R</t>
  </si>
  <si>
    <t>Kotel plyn. závěsný kondenzační, kombinovaný, 4,3-23,8 kW pro UT a 4,3-29,3 kW pro TeV</t>
  </si>
  <si>
    <t>POL3_0</t>
  </si>
  <si>
    <t>48481810R</t>
  </si>
  <si>
    <t>Přísl. kotle - venkovní teplotní čidlo</t>
  </si>
  <si>
    <t>48481812R</t>
  </si>
  <si>
    <t>Přísl. kotle, prostorový přístroj, týdenní program</t>
  </si>
  <si>
    <t>731412111R00</t>
  </si>
  <si>
    <t>Odkouř. koax.svislé 60/100 PP dl.1,5m vč.stř.nást.</t>
  </si>
  <si>
    <t>sada</t>
  </si>
  <si>
    <t>731412169R00</t>
  </si>
  <si>
    <t>Revizní T-kus, 60/100 mm PP</t>
  </si>
  <si>
    <t>731412171R00</t>
  </si>
  <si>
    <t>Průchodka střešní pro šik. stř. s olověným límcem</t>
  </si>
  <si>
    <t>731341130R00</t>
  </si>
  <si>
    <t>Hadice napouštěcí pryžové D 16/23</t>
  </si>
  <si>
    <t>m</t>
  </si>
  <si>
    <t>998731102R00</t>
  </si>
  <si>
    <t>Přesun hmot pro kotelny, výšky do 12 m</t>
  </si>
  <si>
    <t>t</t>
  </si>
  <si>
    <t>732331512R00</t>
  </si>
  <si>
    <t>Nádoby expanzní tlak.s memb., 12 l, 4 bar</t>
  </si>
  <si>
    <t>732119421R00</t>
  </si>
  <si>
    <t>Konzola s páskou pro nádoby do 25 l</t>
  </si>
  <si>
    <t>998732102R00</t>
  </si>
  <si>
    <t>Přesun hmot pro strojovny, výšky do 12 m</t>
  </si>
  <si>
    <t>42274530R</t>
  </si>
  <si>
    <t>Mosazná komp. vsuvka, nerez. měch, pro pájení, D 18 mm, PN 10, +130°C</t>
  </si>
  <si>
    <t>42274531R</t>
  </si>
  <si>
    <t>Mosazná komp. vsuvka, nerez. měch, pro pájení, D 22 mm, PN 10, +130°C</t>
  </si>
  <si>
    <t>733139101R00</t>
  </si>
  <si>
    <t>Montáž kompenzátorů pájených osových G1/2</t>
  </si>
  <si>
    <t>733139102R00</t>
  </si>
  <si>
    <t>Montáž kompenzátorů pájených osových G3/4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</si>
  <si>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</si>
  <si>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</si>
  <si>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</si>
  <si>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</si>
  <si>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</si>
  <si>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 ,0mm</t>
  </si>
  <si>
    <t>34572190R</t>
  </si>
  <si>
    <t>Lišta krycí plastová, 44x97 mm, bílá, délka 4 m</t>
  </si>
  <si>
    <t>345717550R</t>
  </si>
  <si>
    <t>Univerzální držák trubek a krycí lišty, výřez pro kabel</t>
  </si>
  <si>
    <t>733190106R00</t>
  </si>
  <si>
    <t>Tlaková zkouška potrubí do DN 32</t>
  </si>
  <si>
    <t>722181214RT6</t>
  </si>
  <si>
    <t>Izolace návleková z pěněného PE, tl. stěny 20 mm, vnitřní průměr 18 mm</t>
  </si>
  <si>
    <t>722181214RT7</t>
  </si>
  <si>
    <t>Izolace návleková z pěněného PE, tl. stěny 20 mm, vnitřní průměr 22 mm</t>
  </si>
  <si>
    <t>998733103R00</t>
  </si>
  <si>
    <t>Přesun hmot pro rozvody potrubí, výšky do 12 m</t>
  </si>
  <si>
    <t>734233112R00</t>
  </si>
  <si>
    <t>Kohout kulový, vnitř.-vnitř.z., DN 20, PN40,+120°C</t>
  </si>
  <si>
    <t>5512001900R</t>
  </si>
  <si>
    <t>Odlučovač nečistot s magnetem, DN 20, PN3,+90°C, pro vertikální montáž</t>
  </si>
  <si>
    <t>734209114R00</t>
  </si>
  <si>
    <t>Montáž armatur závitových,se 2závity, G 3/4</t>
  </si>
  <si>
    <t>734293312R00</t>
  </si>
  <si>
    <t>Kohout kulový vypouštěcí, DN 15, PN10,+90°C</t>
  </si>
  <si>
    <t>734293512R00</t>
  </si>
  <si>
    <t>Kohout kul.se zajištěním, DN 20, pro exp. nádobu</t>
  </si>
  <si>
    <t>734421130R00</t>
  </si>
  <si>
    <t>Tlakoměr deformační 0-4 bar, axiální, D 63 mm, manometr. kohout</t>
  </si>
  <si>
    <t>11316011T</t>
  </si>
  <si>
    <t>Profesionální přípravek, inhibitor koroze - 1%; 1l</t>
  </si>
  <si>
    <t>734263221R00</t>
  </si>
  <si>
    <t>Šroubení regulační dvoutrub. přímé, EKx3/4"F, PN 10, +120°C</t>
  </si>
  <si>
    <t>551200150R</t>
  </si>
  <si>
    <t>Adaptér pro VEKOLUX 1/2" x EK</t>
  </si>
  <si>
    <t>55137306.AR</t>
  </si>
  <si>
    <t>Hlavice termostatická,+6,5až+28°C, M 30x1,5 mm, bílá</t>
  </si>
  <si>
    <t>551211464R</t>
  </si>
  <si>
    <t>Hlavice ručního ovládání, bílá, M30 x 1,5 mm</t>
  </si>
  <si>
    <t>734263772R00</t>
  </si>
  <si>
    <t>Šroubení svěrné na měď, D 15x1 mm</t>
  </si>
  <si>
    <t>734263313R00</t>
  </si>
  <si>
    <t>Šroubení topenářské, přímé, DN 20, PN 25,+110°C</t>
  </si>
  <si>
    <t>998734103R00</t>
  </si>
  <si>
    <t>Přesun hmot pro armatury, výšky do 12 m</t>
  </si>
  <si>
    <t>735157260R00</t>
  </si>
  <si>
    <t>Otopná těl.panel.typ Ventil Kompakt 11  600/ 400, PN 10, +110°C, Kv=0,05-0,75 m3/h</t>
  </si>
  <si>
    <t>735157566R00</t>
  </si>
  <si>
    <t>Otopná těl.panel.typ Ventil Kompakt 21  600/1000, PN 10, +110°C, Kv=0,05-0,75 m3/h</t>
  </si>
  <si>
    <t>735157686R00</t>
  </si>
  <si>
    <t>Otopná těl.panel.typ Ventil Kompakt 22  900/1000, PN 10, +110°C, Kv=0,05-0,75 m3/h</t>
  </si>
  <si>
    <t>735157687R00</t>
  </si>
  <si>
    <t>Otopná těl.panel.typ Ventil Kompakt 22  900/1100, PN 10, +110°C, Kv=0,05-0,75 m3/h</t>
  </si>
  <si>
    <t>48441522R</t>
  </si>
  <si>
    <t>Konzola stojánková vnitřní universal</t>
  </si>
  <si>
    <t>735191910R00</t>
  </si>
  <si>
    <t>Napuštění vody do otopného systému - bez kotle</t>
  </si>
  <si>
    <t>m2</t>
  </si>
  <si>
    <t>735191905R00</t>
  </si>
  <si>
    <t>Odvzdušnění otopných těles</t>
  </si>
  <si>
    <t>735000912R00</t>
  </si>
  <si>
    <t>Vyregulování ventilů s termost.ovládáním</t>
  </si>
  <si>
    <t>735000911R00</t>
  </si>
  <si>
    <t>Vyregulování ventilů s ručním ovládáním</t>
  </si>
  <si>
    <t>998735102R00</t>
  </si>
  <si>
    <t>Přesun hmot pro otopná tělesa, výšky do 12 m</t>
  </si>
  <si>
    <t>1</t>
  </si>
  <si>
    <t>Vedlejší rozpočtové náklady</t>
  </si>
  <si>
    <t>-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</si>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</sst>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d221d0321558135/Dokumenty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27" zoomScaleNormal="100" zoomScaleSheetLayoutView="75" workbookViewId="0">
      <selection activeCell="O33" sqref="O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46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 t="s">
        <v>53</v>
      </c>
      <c r="E11" s="225"/>
      <c r="F11" s="225"/>
      <c r="G11" s="225"/>
      <c r="H11" s="28" t="s">
        <v>33</v>
      </c>
      <c r="I11" s="94" t="s">
        <v>57</v>
      </c>
      <c r="J11" s="11"/>
    </row>
    <row r="12" spans="1:15" ht="15.75" customHeight="1" x14ac:dyDescent="0.2">
      <c r="A12" s="4"/>
      <c r="B12" s="41"/>
      <c r="C12" s="26"/>
      <c r="D12" s="244" t="s">
        <v>54</v>
      </c>
      <c r="E12" s="244"/>
      <c r="F12" s="244"/>
      <c r="G12" s="244"/>
      <c r="H12" s="28" t="s">
        <v>34</v>
      </c>
      <c r="I12" s="94" t="s">
        <v>58</v>
      </c>
      <c r="J12" s="11"/>
    </row>
    <row r="13" spans="1:15" ht="15.75" customHeight="1" x14ac:dyDescent="0.2">
      <c r="A13" s="4"/>
      <c r="B13" s="42"/>
      <c r="C13" s="93" t="s">
        <v>56</v>
      </c>
      <c r="D13" s="245" t="s">
        <v>55</v>
      </c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 t="s">
        <v>29</v>
      </c>
      <c r="F15" s="224"/>
      <c r="G15" s="242" t="s">
        <v>30</v>
      </c>
      <c r="H15" s="242"/>
      <c r="I15" s="242" t="s">
        <v>28</v>
      </c>
      <c r="J15" s="243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1">
        <f>SUMIF(F49:F56,A16,G49:G56)+SUMIF(F49:F56,"PSU",G49:G56)</f>
        <v>0</v>
      </c>
      <c r="F16" s="222"/>
      <c r="G16" s="221">
        <f>SUMIF(F49:F56,A16,H49:H56)+SUMIF(F49:F56,"PSU",H49:H56)</f>
        <v>0</v>
      </c>
      <c r="H16" s="222"/>
      <c r="I16" s="221">
        <f>SUMIF(F49:F56,A16,I49:I56)+SUMIF(F49:F56,"PSU",I49:I56)</f>
        <v>0</v>
      </c>
      <c r="J16" s="223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1">
        <f>SUMIF(F49:F56,A17,G49:G56)</f>
        <v>0</v>
      </c>
      <c r="F17" s="222"/>
      <c r="G17" s="221">
        <f>SUMIF(F49:F56,A17,H49:H56)</f>
        <v>0</v>
      </c>
      <c r="H17" s="222"/>
      <c r="I17" s="221">
        <f>SUMIF(F49:F56,A17,I49:I56)</f>
        <v>0</v>
      </c>
      <c r="J17" s="223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1">
        <f>SUMIF(F49:F56,A18,G49:G56)</f>
        <v>0</v>
      </c>
      <c r="F18" s="222"/>
      <c r="G18" s="221">
        <f>SUMIF(F49:F56,A18,H49:H56)</f>
        <v>0</v>
      </c>
      <c r="H18" s="222"/>
      <c r="I18" s="221">
        <f>SUMIF(F49:F56,A18,I49:I56)</f>
        <v>0</v>
      </c>
      <c r="J18" s="223"/>
    </row>
    <row r="19" spans="1:10" ht="23.25" customHeight="1" x14ac:dyDescent="0.2">
      <c r="A19" s="142" t="s">
        <v>80</v>
      </c>
      <c r="B19" s="143" t="s">
        <v>26</v>
      </c>
      <c r="C19" s="58"/>
      <c r="D19" s="59"/>
      <c r="E19" s="221">
        <f>SUMIF(F49:F56,A19,G49:G56)</f>
        <v>0</v>
      </c>
      <c r="F19" s="222"/>
      <c r="G19" s="221">
        <f>SUMIF(F49:F56,A19,H49:H56)</f>
        <v>0</v>
      </c>
      <c r="H19" s="222"/>
      <c r="I19" s="221">
        <f>SUMIF(F49:F56,A19,I49:I56)</f>
        <v>0</v>
      </c>
      <c r="J19" s="223"/>
    </row>
    <row r="20" spans="1:10" ht="23.25" customHeight="1" x14ac:dyDescent="0.2">
      <c r="A20" s="142" t="s">
        <v>81</v>
      </c>
      <c r="B20" s="143" t="s">
        <v>27</v>
      </c>
      <c r="C20" s="58"/>
      <c r="D20" s="59"/>
      <c r="E20" s="221">
        <f>SUMIF(F49:F56,A20,G49:G56)</f>
        <v>0</v>
      </c>
      <c r="F20" s="222"/>
      <c r="G20" s="221">
        <f>SUMIF(F49:F56,A20,H49:H56)</f>
        <v>0</v>
      </c>
      <c r="H20" s="222"/>
      <c r="I20" s="221">
        <f>SUMIF(F49:F56,A20,I49:I56)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>
        <f>SUM(E16:F20)</f>
        <v>0</v>
      </c>
      <c r="F21" s="240"/>
      <c r="G21" s="231">
        <f>SUM(G16:H20)</f>
        <v>0</v>
      </c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 t="s">
        <v>55</v>
      </c>
      <c r="E32" s="39"/>
      <c r="F32" s="19" t="s">
        <v>9</v>
      </c>
      <c r="G32" s="39"/>
      <c r="H32" s="40">
        <f ca="1">TODAY()</f>
        <v>44789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59</v>
      </c>
      <c r="C39" s="208" t="s">
        <v>46</v>
      </c>
      <c r="D39" s="209"/>
      <c r="E39" s="209"/>
      <c r="F39" s="108">
        <f>'Rozpočet Pol'!AC69</f>
        <v>0</v>
      </c>
      <c r="G39" s="109">
        <f>'Rozpočet Pol'!AD69</f>
        <v>0</v>
      </c>
      <c r="H39" s="110">
        <f>(F39*SazbaDPH1/100)+(G39*SazbaDPH2/100)</f>
        <v>0</v>
      </c>
      <c r="I39" s="110">
        <f>F39+G39+H39</f>
        <v>0</v>
      </c>
      <c r="J39" s="104" t="str">
        <f>IF(_xlfn.SINGLE(CenaCelkemVypocet)=0,"",I39/_xlfn.SINGLE(CenaCelkemVypocet)*100)</f>
        <v/>
      </c>
    </row>
    <row r="40" spans="1:52" ht="25.5" hidden="1" customHeight="1" x14ac:dyDescent="0.2">
      <c r="A40" s="97"/>
      <c r="B40" s="210" t="s">
        <v>60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62</v>
      </c>
    </row>
    <row r="43" spans="1:52" x14ac:dyDescent="0.2">
      <c r="B43" s="213" t="s">
        <v>63</v>
      </c>
      <c r="C43" s="213"/>
      <c r="D43" s="213"/>
      <c r="E43" s="213"/>
      <c r="F43" s="213"/>
      <c r="G43" s="213"/>
      <c r="H43" s="213"/>
      <c r="I43" s="213"/>
      <c r="J43" s="213"/>
      <c r="AZ43" s="120" t="str">
        <f>B43</f>
        <v>D.1.4.1 ústřední vytápění</v>
      </c>
    </row>
    <row r="46" spans="1:52" ht="15.75" x14ac:dyDescent="0.25">
      <c r="B46" s="121" t="s">
        <v>64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65</v>
      </c>
      <c r="G48" s="130" t="s">
        <v>29</v>
      </c>
      <c r="H48" s="130" t="s">
        <v>30</v>
      </c>
      <c r="I48" s="214" t="s">
        <v>28</v>
      </c>
      <c r="J48" s="214"/>
    </row>
    <row r="49" spans="1:10" ht="25.5" customHeight="1" x14ac:dyDescent="0.2">
      <c r="A49" s="123"/>
      <c r="B49" s="131" t="s">
        <v>66</v>
      </c>
      <c r="C49" s="216" t="s">
        <v>67</v>
      </c>
      <c r="D49" s="217"/>
      <c r="E49" s="217"/>
      <c r="F49" s="133" t="s">
        <v>23</v>
      </c>
      <c r="G49" s="134">
        <f>'Rozpočet Pol'!I8</f>
        <v>0</v>
      </c>
      <c r="H49" s="134">
        <f>'Rozpočet Pol'!K8</f>
        <v>0</v>
      </c>
      <c r="I49" s="215"/>
      <c r="J49" s="215"/>
    </row>
    <row r="50" spans="1:10" ht="25.5" customHeight="1" x14ac:dyDescent="0.2">
      <c r="A50" s="123"/>
      <c r="B50" s="125" t="s">
        <v>68</v>
      </c>
      <c r="C50" s="206" t="s">
        <v>69</v>
      </c>
      <c r="D50" s="207"/>
      <c r="E50" s="207"/>
      <c r="F50" s="135" t="s">
        <v>23</v>
      </c>
      <c r="G50" s="136">
        <f>'Rozpočet Pol'!I10</f>
        <v>0</v>
      </c>
      <c r="H50" s="136">
        <f>'Rozpočet Pol'!K10</f>
        <v>0</v>
      </c>
      <c r="I50" s="205"/>
      <c r="J50" s="205"/>
    </row>
    <row r="51" spans="1:10" ht="25.5" customHeight="1" x14ac:dyDescent="0.2">
      <c r="A51" s="123"/>
      <c r="B51" s="125" t="s">
        <v>70</v>
      </c>
      <c r="C51" s="206" t="s">
        <v>71</v>
      </c>
      <c r="D51" s="207"/>
      <c r="E51" s="207"/>
      <c r="F51" s="135" t="s">
        <v>24</v>
      </c>
      <c r="G51" s="136">
        <f>'Rozpočet Pol'!I12</f>
        <v>0</v>
      </c>
      <c r="H51" s="136">
        <f>'Rozpočet Pol'!K12</f>
        <v>0</v>
      </c>
      <c r="I51" s="205"/>
      <c r="J51" s="205"/>
    </row>
    <row r="52" spans="1:10" ht="25.5" customHeight="1" x14ac:dyDescent="0.2">
      <c r="A52" s="123"/>
      <c r="B52" s="125" t="s">
        <v>72</v>
      </c>
      <c r="C52" s="206" t="s">
        <v>73</v>
      </c>
      <c r="D52" s="207"/>
      <c r="E52" s="207"/>
      <c r="F52" s="135" t="s">
        <v>24</v>
      </c>
      <c r="G52" s="136">
        <f>'Rozpočet Pol'!I22</f>
        <v>0</v>
      </c>
      <c r="H52" s="136">
        <f>'Rozpočet Pol'!K22</f>
        <v>0</v>
      </c>
      <c r="I52" s="205"/>
      <c r="J52" s="205"/>
    </row>
    <row r="53" spans="1:10" ht="25.5" customHeight="1" x14ac:dyDescent="0.2">
      <c r="A53" s="123"/>
      <c r="B53" s="125" t="s">
        <v>74</v>
      </c>
      <c r="C53" s="206" t="s">
        <v>75</v>
      </c>
      <c r="D53" s="207"/>
      <c r="E53" s="207"/>
      <c r="F53" s="135" t="s">
        <v>24</v>
      </c>
      <c r="G53" s="136">
        <f>'Rozpočet Pol'!I26</f>
        <v>0</v>
      </c>
      <c r="H53" s="136">
        <f>'Rozpočet Pol'!K26</f>
        <v>0</v>
      </c>
      <c r="I53" s="205"/>
      <c r="J53" s="205"/>
    </row>
    <row r="54" spans="1:10" ht="25.5" customHeight="1" x14ac:dyDescent="0.2">
      <c r="A54" s="123"/>
      <c r="B54" s="125" t="s">
        <v>76</v>
      </c>
      <c r="C54" s="206" t="s">
        <v>77</v>
      </c>
      <c r="D54" s="207"/>
      <c r="E54" s="207"/>
      <c r="F54" s="135" t="s">
        <v>24</v>
      </c>
      <c r="G54" s="136">
        <f>'Rozpočet Pol'!I40</f>
        <v>0</v>
      </c>
      <c r="H54" s="136">
        <f>'Rozpočet Pol'!K40</f>
        <v>0</v>
      </c>
      <c r="I54" s="205"/>
      <c r="J54" s="205"/>
    </row>
    <row r="55" spans="1:10" ht="25.5" customHeight="1" x14ac:dyDescent="0.2">
      <c r="A55" s="123"/>
      <c r="B55" s="125" t="s">
        <v>78</v>
      </c>
      <c r="C55" s="206" t="s">
        <v>79</v>
      </c>
      <c r="D55" s="207"/>
      <c r="E55" s="207"/>
      <c r="F55" s="135" t="s">
        <v>24</v>
      </c>
      <c r="G55" s="136">
        <f>'Rozpočet Pol'!I55</f>
        <v>0</v>
      </c>
      <c r="H55" s="136">
        <f>'Rozpočet Pol'!K55</f>
        <v>0</v>
      </c>
      <c r="I55" s="205"/>
      <c r="J55" s="205"/>
    </row>
    <row r="56" spans="1:10" ht="25.5" customHeight="1" x14ac:dyDescent="0.2">
      <c r="A56" s="123"/>
      <c r="B56" s="132" t="s">
        <v>80</v>
      </c>
      <c r="C56" s="202" t="s">
        <v>26</v>
      </c>
      <c r="D56" s="203"/>
      <c r="E56" s="203"/>
      <c r="F56" s="137" t="s">
        <v>80</v>
      </c>
      <c r="G56" s="138">
        <f>'Rozpočet Pol'!I66</f>
        <v>0</v>
      </c>
      <c r="H56" s="138">
        <f>'Rozpočet Pol'!K66</f>
        <v>0</v>
      </c>
      <c r="I56" s="201"/>
      <c r="J56" s="201"/>
    </row>
    <row r="57" spans="1:10" ht="25.5" customHeight="1" x14ac:dyDescent="0.2">
      <c r="A57" s="124"/>
      <c r="B57" s="128" t="s">
        <v>1</v>
      </c>
      <c r="C57" s="128"/>
      <c r="D57" s="129"/>
      <c r="E57" s="129"/>
      <c r="F57" s="139"/>
      <c r="G57" s="140">
        <f>SUM(G49:G56)</f>
        <v>0</v>
      </c>
      <c r="H57" s="140">
        <f>SUM(H49:H56)</f>
        <v>0</v>
      </c>
      <c r="I57" s="204">
        <f>SUM(I49:I56)</f>
        <v>0</v>
      </c>
      <c r="J57" s="204"/>
    </row>
    <row r="58" spans="1:10" x14ac:dyDescent="0.2">
      <c r="F58" s="141"/>
      <c r="G58" s="96"/>
      <c r="H58" s="141"/>
      <c r="I58" s="96"/>
      <c r="J58" s="96"/>
    </row>
    <row r="59" spans="1:10" x14ac:dyDescent="0.2">
      <c r="F59" s="141"/>
      <c r="G59" s="96"/>
      <c r="H59" s="141"/>
      <c r="I59" s="96"/>
      <c r="J59" s="96"/>
    </row>
    <row r="60" spans="1:10" x14ac:dyDescent="0.2">
      <c r="F60" s="141"/>
      <c r="G60" s="96"/>
      <c r="H60" s="141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7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83</v>
      </c>
    </row>
    <row r="2" spans="1:60" ht="24.95" customHeight="1" x14ac:dyDescent="0.2">
      <c r="A2" s="146" t="s">
        <v>82</v>
      </c>
      <c r="B2" s="144"/>
      <c r="C2" s="254" t="s">
        <v>46</v>
      </c>
      <c r="D2" s="255"/>
      <c r="E2" s="255"/>
      <c r="F2" s="255"/>
      <c r="G2" s="256"/>
      <c r="AE2" t="s">
        <v>84</v>
      </c>
    </row>
    <row r="3" spans="1:60" ht="24.95" customHeight="1" x14ac:dyDescent="0.2">
      <c r="A3" s="147" t="s">
        <v>7</v>
      </c>
      <c r="B3" s="145"/>
      <c r="C3" s="257" t="s">
        <v>43</v>
      </c>
      <c r="D3" s="258"/>
      <c r="E3" s="258"/>
      <c r="F3" s="258"/>
      <c r="G3" s="259"/>
      <c r="AE3" t="s">
        <v>85</v>
      </c>
    </row>
    <row r="4" spans="1:60" ht="24.95" hidden="1" customHeight="1" x14ac:dyDescent="0.2">
      <c r="A4" s="147" t="s">
        <v>8</v>
      </c>
      <c r="B4" s="145"/>
      <c r="C4" s="257"/>
      <c r="D4" s="258"/>
      <c r="E4" s="258"/>
      <c r="F4" s="258"/>
      <c r="G4" s="259"/>
      <c r="AE4" t="s">
        <v>86</v>
      </c>
    </row>
    <row r="5" spans="1:60" hidden="1" x14ac:dyDescent="0.2">
      <c r="A5" s="148" t="s">
        <v>87</v>
      </c>
      <c r="B5" s="149"/>
      <c r="C5" s="150"/>
      <c r="D5" s="151"/>
      <c r="E5" s="151"/>
      <c r="F5" s="151"/>
      <c r="G5" s="152"/>
      <c r="AE5" t="s">
        <v>88</v>
      </c>
    </row>
    <row r="7" spans="1:60" ht="38.25" x14ac:dyDescent="0.2">
      <c r="A7" s="157" t="s">
        <v>89</v>
      </c>
      <c r="B7" s="158" t="s">
        <v>90</v>
      </c>
      <c r="C7" s="158" t="s">
        <v>91</v>
      </c>
      <c r="D7" s="157" t="s">
        <v>92</v>
      </c>
      <c r="E7" s="157" t="s">
        <v>93</v>
      </c>
      <c r="F7" s="153" t="s">
        <v>94</v>
      </c>
      <c r="G7" s="174" t="s">
        <v>28</v>
      </c>
      <c r="H7" s="175" t="s">
        <v>29</v>
      </c>
      <c r="I7" s="175" t="s">
        <v>95</v>
      </c>
      <c r="J7" s="175" t="s">
        <v>30</v>
      </c>
      <c r="K7" s="175" t="s">
        <v>96</v>
      </c>
      <c r="L7" s="175" t="s">
        <v>97</v>
      </c>
      <c r="M7" s="175" t="s">
        <v>98</v>
      </c>
      <c r="N7" s="175" t="s">
        <v>99</v>
      </c>
      <c r="O7" s="175" t="s">
        <v>100</v>
      </c>
      <c r="P7" s="175" t="s">
        <v>101</v>
      </c>
      <c r="Q7" s="175" t="s">
        <v>102</v>
      </c>
      <c r="R7" s="175" t="s">
        <v>103</v>
      </c>
      <c r="S7" s="175" t="s">
        <v>104</v>
      </c>
      <c r="T7" s="175" t="s">
        <v>105</v>
      </c>
      <c r="U7" s="160" t="s">
        <v>106</v>
      </c>
    </row>
    <row r="8" spans="1:60" x14ac:dyDescent="0.2">
      <c r="A8" s="176" t="s">
        <v>107</v>
      </c>
      <c r="B8" s="177" t="s">
        <v>66</v>
      </c>
      <c r="C8" s="178" t="s">
        <v>67</v>
      </c>
      <c r="D8" s="179"/>
      <c r="E8" s="180"/>
      <c r="F8" s="181"/>
      <c r="G8" s="181">
        <f>SUMIF(AE9:AE9,"&lt;&gt;NOR",G9:G9)</f>
        <v>0</v>
      </c>
      <c r="H8" s="181"/>
      <c r="I8" s="181">
        <f>SUM(I9:I9)</f>
        <v>0</v>
      </c>
      <c r="J8" s="181"/>
      <c r="K8" s="181">
        <f>SUM(K9:K9)</f>
        <v>0</v>
      </c>
      <c r="L8" s="181"/>
      <c r="M8" s="181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59"/>
      <c r="S8" s="159"/>
      <c r="T8" s="176"/>
      <c r="U8" s="159">
        <f>SUM(U9:U9)</f>
        <v>48</v>
      </c>
      <c r="AE8" t="s">
        <v>108</v>
      </c>
    </row>
    <row r="9" spans="1:60" outlineLevel="1" x14ac:dyDescent="0.2">
      <c r="A9" s="155">
        <v>1</v>
      </c>
      <c r="B9" s="161" t="s">
        <v>109</v>
      </c>
      <c r="C9" s="194" t="s">
        <v>110</v>
      </c>
      <c r="D9" s="163" t="s">
        <v>111</v>
      </c>
      <c r="E9" s="169">
        <v>48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0</v>
      </c>
      <c r="M9" s="172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1</v>
      </c>
      <c r="U9" s="164">
        <f>ROUND(E9*T9,2)</f>
        <v>48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112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x14ac:dyDescent="0.2">
      <c r="A10" s="156" t="s">
        <v>107</v>
      </c>
      <c r="B10" s="162" t="s">
        <v>68</v>
      </c>
      <c r="C10" s="195" t="s">
        <v>69</v>
      </c>
      <c r="D10" s="166"/>
      <c r="E10" s="170"/>
      <c r="F10" s="173"/>
      <c r="G10" s="173">
        <f>SUMIF(AE11:AE11,"&lt;&gt;NOR",G11:G11)</f>
        <v>0</v>
      </c>
      <c r="H10" s="173"/>
      <c r="I10" s="173">
        <f>SUM(I11:I11)</f>
        <v>0</v>
      </c>
      <c r="J10" s="173"/>
      <c r="K10" s="173">
        <f>SUM(K11:K11)</f>
        <v>0</v>
      </c>
      <c r="L10" s="173"/>
      <c r="M10" s="173">
        <f>SUM(M11:M11)</f>
        <v>0</v>
      </c>
      <c r="N10" s="167"/>
      <c r="O10" s="167">
        <f>SUM(O11:O11)</f>
        <v>0</v>
      </c>
      <c r="P10" s="167"/>
      <c r="Q10" s="167">
        <f>SUM(Q11:Q11)</f>
        <v>8.0000000000000004E-4</v>
      </c>
      <c r="R10" s="167"/>
      <c r="S10" s="167"/>
      <c r="T10" s="168"/>
      <c r="U10" s="167">
        <f>SUM(U11:U11)</f>
        <v>0.24</v>
      </c>
      <c r="AE10" t="s">
        <v>108</v>
      </c>
    </row>
    <row r="11" spans="1:60" outlineLevel="1" x14ac:dyDescent="0.2">
      <c r="A11" s="155">
        <v>2</v>
      </c>
      <c r="B11" s="161" t="s">
        <v>113</v>
      </c>
      <c r="C11" s="194" t="s">
        <v>114</v>
      </c>
      <c r="D11" s="163" t="s">
        <v>115</v>
      </c>
      <c r="E11" s="169">
        <v>2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0</v>
      </c>
      <c r="M11" s="172">
        <f>G11*(1+L11/100)</f>
        <v>0</v>
      </c>
      <c r="N11" s="164">
        <v>0</v>
      </c>
      <c r="O11" s="164">
        <f>ROUND(E11*N11,5)</f>
        <v>0</v>
      </c>
      <c r="P11" s="164">
        <v>4.0000000000000002E-4</v>
      </c>
      <c r="Q11" s="164">
        <f>ROUND(E11*P11,5)</f>
        <v>8.0000000000000004E-4</v>
      </c>
      <c r="R11" s="164"/>
      <c r="S11" s="164"/>
      <c r="T11" s="165">
        <v>0.11799999999999999</v>
      </c>
      <c r="U11" s="164">
        <f>ROUND(E11*T11,2)</f>
        <v>0.24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112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x14ac:dyDescent="0.2">
      <c r="A12" s="156" t="s">
        <v>107</v>
      </c>
      <c r="B12" s="162" t="s">
        <v>70</v>
      </c>
      <c r="C12" s="195" t="s">
        <v>71</v>
      </c>
      <c r="D12" s="166"/>
      <c r="E12" s="170"/>
      <c r="F12" s="173"/>
      <c r="G12" s="173">
        <f>SUMIF(AE13:AE21,"&lt;&gt;NOR",G13:G21)</f>
        <v>0</v>
      </c>
      <c r="H12" s="173"/>
      <c r="I12" s="173">
        <f>SUM(I13:I21)</f>
        <v>0</v>
      </c>
      <c r="J12" s="173"/>
      <c r="K12" s="173">
        <f>SUM(K13:K21)</f>
        <v>0</v>
      </c>
      <c r="L12" s="173"/>
      <c r="M12" s="173">
        <f>SUM(M13:M21)</f>
        <v>0</v>
      </c>
      <c r="N12" s="167"/>
      <c r="O12" s="167">
        <f>SUM(O13:O21)</f>
        <v>3.5979999999999998E-2</v>
      </c>
      <c r="P12" s="167"/>
      <c r="Q12" s="167">
        <f>SUM(Q13:Q21)</f>
        <v>0</v>
      </c>
      <c r="R12" s="167"/>
      <c r="S12" s="167"/>
      <c r="T12" s="168"/>
      <c r="U12" s="167">
        <f>SUM(U13:U21)</f>
        <v>10.920000000000002</v>
      </c>
      <c r="AE12" t="s">
        <v>108</v>
      </c>
    </row>
    <row r="13" spans="1:60" outlineLevel="1" x14ac:dyDescent="0.2">
      <c r="A13" s="155">
        <v>3</v>
      </c>
      <c r="B13" s="161" t="s">
        <v>116</v>
      </c>
      <c r="C13" s="194" t="s">
        <v>117</v>
      </c>
      <c r="D13" s="163" t="s">
        <v>118</v>
      </c>
      <c r="E13" s="169">
        <v>1</v>
      </c>
      <c r="F13" s="171"/>
      <c r="G13" s="172">
        <f t="shared" ref="G13:G21" si="0">ROUND(E13*F13,2)</f>
        <v>0</v>
      </c>
      <c r="H13" s="171"/>
      <c r="I13" s="172">
        <f t="shared" ref="I13:I21" si="1">ROUND(E13*H13,2)</f>
        <v>0</v>
      </c>
      <c r="J13" s="171"/>
      <c r="K13" s="172">
        <f t="shared" ref="K13:K21" si="2">ROUND(E13*J13,2)</f>
        <v>0</v>
      </c>
      <c r="L13" s="172">
        <v>0</v>
      </c>
      <c r="M13" s="172">
        <f t="shared" ref="M13:M21" si="3">G13*(1+L13/100)</f>
        <v>0</v>
      </c>
      <c r="N13" s="164">
        <v>7.3999999999999999E-4</v>
      </c>
      <c r="O13" s="164">
        <f t="shared" ref="O13:O21" si="4">ROUND(E13*N13,5)</f>
        <v>7.3999999999999999E-4</v>
      </c>
      <c r="P13" s="164">
        <v>0</v>
      </c>
      <c r="Q13" s="164">
        <f t="shared" ref="Q13:Q21" si="5">ROUND(E13*P13,5)</f>
        <v>0</v>
      </c>
      <c r="R13" s="164"/>
      <c r="S13" s="164"/>
      <c r="T13" s="165">
        <v>9.1110000000000007</v>
      </c>
      <c r="U13" s="164">
        <f t="shared" ref="U13:U21" si="6">ROUND(E13*T13,2)</f>
        <v>9.11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112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 x14ac:dyDescent="0.2">
      <c r="A14" s="155">
        <v>4</v>
      </c>
      <c r="B14" s="161" t="s">
        <v>119</v>
      </c>
      <c r="C14" s="194" t="s">
        <v>120</v>
      </c>
      <c r="D14" s="163" t="s">
        <v>115</v>
      </c>
      <c r="E14" s="169">
        <v>1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0</v>
      </c>
      <c r="M14" s="172">
        <f t="shared" si="3"/>
        <v>0</v>
      </c>
      <c r="N14" s="164">
        <v>3.4500000000000003E-2</v>
      </c>
      <c r="O14" s="164">
        <f t="shared" si="4"/>
        <v>3.4500000000000003E-2</v>
      </c>
      <c r="P14" s="164">
        <v>0</v>
      </c>
      <c r="Q14" s="164">
        <f t="shared" si="5"/>
        <v>0</v>
      </c>
      <c r="R14" s="164"/>
      <c r="S14" s="164"/>
      <c r="T14" s="165">
        <v>0</v>
      </c>
      <c r="U14" s="164">
        <f t="shared" si="6"/>
        <v>0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121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5</v>
      </c>
      <c r="B15" s="161" t="s">
        <v>122</v>
      </c>
      <c r="C15" s="194" t="s">
        <v>123</v>
      </c>
      <c r="D15" s="163" t="s">
        <v>115</v>
      </c>
      <c r="E15" s="169">
        <v>1</v>
      </c>
      <c r="F15" s="171"/>
      <c r="G15" s="172">
        <f t="shared" si="0"/>
        <v>0</v>
      </c>
      <c r="H15" s="171"/>
      <c r="I15" s="172">
        <f t="shared" si="1"/>
        <v>0</v>
      </c>
      <c r="J15" s="171"/>
      <c r="K15" s="172">
        <f t="shared" si="2"/>
        <v>0</v>
      </c>
      <c r="L15" s="172">
        <v>0</v>
      </c>
      <c r="M15" s="172">
        <f t="shared" si="3"/>
        <v>0</v>
      </c>
      <c r="N15" s="164">
        <v>0</v>
      </c>
      <c r="O15" s="164">
        <f t="shared" si="4"/>
        <v>0</v>
      </c>
      <c r="P15" s="164">
        <v>0</v>
      </c>
      <c r="Q15" s="164">
        <f t="shared" si="5"/>
        <v>0</v>
      </c>
      <c r="R15" s="164"/>
      <c r="S15" s="164"/>
      <c r="T15" s="165">
        <v>0</v>
      </c>
      <c r="U15" s="164">
        <f t="shared" si="6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121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6</v>
      </c>
      <c r="B16" s="161" t="s">
        <v>124</v>
      </c>
      <c r="C16" s="194" t="s">
        <v>125</v>
      </c>
      <c r="D16" s="163" t="s">
        <v>115</v>
      </c>
      <c r="E16" s="169">
        <v>1</v>
      </c>
      <c r="F16" s="171"/>
      <c r="G16" s="172">
        <f t="shared" si="0"/>
        <v>0</v>
      </c>
      <c r="H16" s="171"/>
      <c r="I16" s="172">
        <f t="shared" si="1"/>
        <v>0</v>
      </c>
      <c r="J16" s="171"/>
      <c r="K16" s="172">
        <f t="shared" si="2"/>
        <v>0</v>
      </c>
      <c r="L16" s="172">
        <v>0</v>
      </c>
      <c r="M16" s="172">
        <f t="shared" si="3"/>
        <v>0</v>
      </c>
      <c r="N16" s="164">
        <v>0</v>
      </c>
      <c r="O16" s="164">
        <f t="shared" si="4"/>
        <v>0</v>
      </c>
      <c r="P16" s="164">
        <v>0</v>
      </c>
      <c r="Q16" s="164">
        <f t="shared" si="5"/>
        <v>0</v>
      </c>
      <c r="R16" s="164"/>
      <c r="S16" s="164"/>
      <c r="T16" s="165">
        <v>0</v>
      </c>
      <c r="U16" s="164">
        <f t="shared" si="6"/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121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7</v>
      </c>
      <c r="B17" s="161" t="s">
        <v>126</v>
      </c>
      <c r="C17" s="194" t="s">
        <v>127</v>
      </c>
      <c r="D17" s="163" t="s">
        <v>128</v>
      </c>
      <c r="E17" s="169">
        <v>1</v>
      </c>
      <c r="F17" s="171"/>
      <c r="G17" s="172">
        <f t="shared" si="0"/>
        <v>0</v>
      </c>
      <c r="H17" s="171"/>
      <c r="I17" s="172">
        <f t="shared" si="1"/>
        <v>0</v>
      </c>
      <c r="J17" s="171"/>
      <c r="K17" s="172">
        <f t="shared" si="2"/>
        <v>0</v>
      </c>
      <c r="L17" s="172">
        <v>0</v>
      </c>
      <c r="M17" s="172">
        <f t="shared" si="3"/>
        <v>0</v>
      </c>
      <c r="N17" s="164">
        <v>0</v>
      </c>
      <c r="O17" s="164">
        <f t="shared" si="4"/>
        <v>0</v>
      </c>
      <c r="P17" s="164">
        <v>0</v>
      </c>
      <c r="Q17" s="164">
        <f t="shared" si="5"/>
        <v>0</v>
      </c>
      <c r="R17" s="164"/>
      <c r="S17" s="164"/>
      <c r="T17" s="165">
        <v>0.8</v>
      </c>
      <c r="U17" s="164">
        <f t="shared" si="6"/>
        <v>0.8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112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8</v>
      </c>
      <c r="B18" s="161" t="s">
        <v>129</v>
      </c>
      <c r="C18" s="194" t="s">
        <v>130</v>
      </c>
      <c r="D18" s="163" t="s">
        <v>115</v>
      </c>
      <c r="E18" s="169">
        <v>1</v>
      </c>
      <c r="F18" s="171"/>
      <c r="G18" s="172">
        <f t="shared" si="0"/>
        <v>0</v>
      </c>
      <c r="H18" s="171"/>
      <c r="I18" s="172">
        <f t="shared" si="1"/>
        <v>0</v>
      </c>
      <c r="J18" s="171"/>
      <c r="K18" s="172">
        <f t="shared" si="2"/>
        <v>0</v>
      </c>
      <c r="L18" s="172">
        <v>0</v>
      </c>
      <c r="M18" s="172">
        <f t="shared" si="3"/>
        <v>0</v>
      </c>
      <c r="N18" s="164">
        <v>0</v>
      </c>
      <c r="O18" s="164">
        <f t="shared" si="4"/>
        <v>0</v>
      </c>
      <c r="P18" s="164">
        <v>0</v>
      </c>
      <c r="Q18" s="164">
        <f t="shared" si="5"/>
        <v>0</v>
      </c>
      <c r="R18" s="164"/>
      <c r="S18" s="164"/>
      <c r="T18" s="165">
        <v>0.22</v>
      </c>
      <c r="U18" s="164">
        <f t="shared" si="6"/>
        <v>0.22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112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9</v>
      </c>
      <c r="B19" s="161" t="s">
        <v>131</v>
      </c>
      <c r="C19" s="194" t="s">
        <v>132</v>
      </c>
      <c r="D19" s="163" t="s">
        <v>115</v>
      </c>
      <c r="E19" s="169">
        <v>1</v>
      </c>
      <c r="F19" s="171"/>
      <c r="G19" s="172">
        <f t="shared" si="0"/>
        <v>0</v>
      </c>
      <c r="H19" s="171"/>
      <c r="I19" s="172">
        <f t="shared" si="1"/>
        <v>0</v>
      </c>
      <c r="J19" s="171"/>
      <c r="K19" s="172">
        <f t="shared" si="2"/>
        <v>0</v>
      </c>
      <c r="L19" s="172">
        <v>0</v>
      </c>
      <c r="M19" s="172">
        <f t="shared" si="3"/>
        <v>0</v>
      </c>
      <c r="N19" s="164">
        <v>0</v>
      </c>
      <c r="O19" s="164">
        <f t="shared" si="4"/>
        <v>0</v>
      </c>
      <c r="P19" s="164">
        <v>0</v>
      </c>
      <c r="Q19" s="164">
        <f t="shared" si="5"/>
        <v>0</v>
      </c>
      <c r="R19" s="164"/>
      <c r="S19" s="164"/>
      <c r="T19" s="165">
        <v>0.3</v>
      </c>
      <c r="U19" s="164">
        <f t="shared" si="6"/>
        <v>0.3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112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10</v>
      </c>
      <c r="B20" s="161" t="s">
        <v>133</v>
      </c>
      <c r="C20" s="194" t="s">
        <v>134</v>
      </c>
      <c r="D20" s="163" t="s">
        <v>135</v>
      </c>
      <c r="E20" s="169">
        <v>2</v>
      </c>
      <c r="F20" s="171"/>
      <c r="G20" s="172">
        <f t="shared" si="0"/>
        <v>0</v>
      </c>
      <c r="H20" s="171"/>
      <c r="I20" s="172">
        <f t="shared" si="1"/>
        <v>0</v>
      </c>
      <c r="J20" s="171"/>
      <c r="K20" s="172">
        <f t="shared" si="2"/>
        <v>0</v>
      </c>
      <c r="L20" s="172">
        <v>0</v>
      </c>
      <c r="M20" s="172">
        <f t="shared" si="3"/>
        <v>0</v>
      </c>
      <c r="N20" s="164">
        <v>3.6999999999999999E-4</v>
      </c>
      <c r="O20" s="164">
        <f t="shared" si="4"/>
        <v>7.3999999999999999E-4</v>
      </c>
      <c r="P20" s="164">
        <v>0</v>
      </c>
      <c r="Q20" s="164">
        <f t="shared" si="5"/>
        <v>0</v>
      </c>
      <c r="R20" s="164"/>
      <c r="S20" s="164"/>
      <c r="T20" s="165">
        <v>3.1E-2</v>
      </c>
      <c r="U20" s="164">
        <f t="shared" si="6"/>
        <v>0.06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112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11</v>
      </c>
      <c r="B21" s="161" t="s">
        <v>136</v>
      </c>
      <c r="C21" s="194" t="s">
        <v>137</v>
      </c>
      <c r="D21" s="163" t="s">
        <v>138</v>
      </c>
      <c r="E21" s="169">
        <v>3.524E-2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0</v>
      </c>
      <c r="M21" s="172">
        <f t="shared" si="3"/>
        <v>0</v>
      </c>
      <c r="N21" s="164">
        <v>0</v>
      </c>
      <c r="O21" s="164">
        <f t="shared" si="4"/>
        <v>0</v>
      </c>
      <c r="P21" s="164">
        <v>0</v>
      </c>
      <c r="Q21" s="164">
        <f t="shared" si="5"/>
        <v>0</v>
      </c>
      <c r="R21" s="164"/>
      <c r="S21" s="164"/>
      <c r="T21" s="165">
        <v>12.207000000000001</v>
      </c>
      <c r="U21" s="164">
        <f t="shared" si="6"/>
        <v>0.43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112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x14ac:dyDescent="0.2">
      <c r="A22" s="156" t="s">
        <v>107</v>
      </c>
      <c r="B22" s="162" t="s">
        <v>72</v>
      </c>
      <c r="C22" s="195" t="s">
        <v>73</v>
      </c>
      <c r="D22" s="166"/>
      <c r="E22" s="170"/>
      <c r="F22" s="173"/>
      <c r="G22" s="173">
        <f>SUMIF(AE23:AE25,"&lt;&gt;NOR",G23:G25)</f>
        <v>0</v>
      </c>
      <c r="H22" s="173"/>
      <c r="I22" s="173">
        <f>SUM(I23:I25)</f>
        <v>0</v>
      </c>
      <c r="J22" s="173"/>
      <c r="K22" s="173">
        <f>SUM(K23:K25)</f>
        <v>0</v>
      </c>
      <c r="L22" s="173"/>
      <c r="M22" s="173">
        <f>SUM(M23:M25)</f>
        <v>0</v>
      </c>
      <c r="N22" s="167"/>
      <c r="O22" s="167">
        <f>SUM(O23:O25)</f>
        <v>3.7299999999999998E-3</v>
      </c>
      <c r="P22" s="167"/>
      <c r="Q22" s="167">
        <f>SUM(Q23:Q25)</f>
        <v>0</v>
      </c>
      <c r="R22" s="167"/>
      <c r="S22" s="167"/>
      <c r="T22" s="168"/>
      <c r="U22" s="167">
        <f>SUM(U23:U25)</f>
        <v>0.66999999999999993</v>
      </c>
      <c r="AE22" t="s">
        <v>108</v>
      </c>
    </row>
    <row r="23" spans="1:60" outlineLevel="1" x14ac:dyDescent="0.2">
      <c r="A23" s="155">
        <v>12</v>
      </c>
      <c r="B23" s="161" t="s">
        <v>139</v>
      </c>
      <c r="C23" s="194" t="s">
        <v>140</v>
      </c>
      <c r="D23" s="163" t="s">
        <v>118</v>
      </c>
      <c r="E23" s="169">
        <v>1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0</v>
      </c>
      <c r="M23" s="172">
        <f>G23*(1+L23/100)</f>
        <v>0</v>
      </c>
      <c r="N23" s="164">
        <v>3.7299999999999998E-3</v>
      </c>
      <c r="O23" s="164">
        <f>ROUND(E23*N23,5)</f>
        <v>3.7299999999999998E-3</v>
      </c>
      <c r="P23" s="164">
        <v>0</v>
      </c>
      <c r="Q23" s="164">
        <f>ROUND(E23*P23,5)</f>
        <v>0</v>
      </c>
      <c r="R23" s="164"/>
      <c r="S23" s="164"/>
      <c r="T23" s="165">
        <v>0.23899999999999999</v>
      </c>
      <c r="U23" s="164">
        <f>ROUND(E23*T23,2)</f>
        <v>0.24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112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13</v>
      </c>
      <c r="B24" s="161" t="s">
        <v>141</v>
      </c>
      <c r="C24" s="194" t="s">
        <v>142</v>
      </c>
      <c r="D24" s="163" t="s">
        <v>115</v>
      </c>
      <c r="E24" s="169">
        <v>1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0</v>
      </c>
      <c r="M24" s="172">
        <f>G24*(1+L24/100)</f>
        <v>0</v>
      </c>
      <c r="N24" s="164">
        <v>0</v>
      </c>
      <c r="O24" s="164">
        <f>ROUND(E24*N24,5)</f>
        <v>0</v>
      </c>
      <c r="P24" s="164">
        <v>0</v>
      </c>
      <c r="Q24" s="164">
        <f>ROUND(E24*P24,5)</f>
        <v>0</v>
      </c>
      <c r="R24" s="164"/>
      <c r="S24" s="164"/>
      <c r="T24" s="165">
        <v>0.40500000000000003</v>
      </c>
      <c r="U24" s="164">
        <f>ROUND(E24*T24,2)</f>
        <v>0.41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112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14</v>
      </c>
      <c r="B25" s="161" t="s">
        <v>143</v>
      </c>
      <c r="C25" s="194" t="s">
        <v>144</v>
      </c>
      <c r="D25" s="163" t="s">
        <v>138</v>
      </c>
      <c r="E25" s="169">
        <v>3.7299999999999998E-3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0</v>
      </c>
      <c r="M25" s="172">
        <f>G25*(1+L25/100)</f>
        <v>0</v>
      </c>
      <c r="N25" s="164">
        <v>0</v>
      </c>
      <c r="O25" s="164">
        <f>ROUND(E25*N25,5)</f>
        <v>0</v>
      </c>
      <c r="P25" s="164">
        <v>0</v>
      </c>
      <c r="Q25" s="164">
        <f>ROUND(E25*P25,5)</f>
        <v>0</v>
      </c>
      <c r="R25" s="164"/>
      <c r="S25" s="164"/>
      <c r="T25" s="165">
        <v>4.093</v>
      </c>
      <c r="U25" s="164">
        <f>ROUND(E25*T25,2)</f>
        <v>0.02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112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x14ac:dyDescent="0.2">
      <c r="A26" s="156" t="s">
        <v>107</v>
      </c>
      <c r="B26" s="162" t="s">
        <v>74</v>
      </c>
      <c r="C26" s="195" t="s">
        <v>75</v>
      </c>
      <c r="D26" s="166"/>
      <c r="E26" s="170"/>
      <c r="F26" s="173"/>
      <c r="G26" s="173">
        <f>SUMIF(AE27:AE39,"&lt;&gt;NOR",G27:G39)</f>
        <v>0</v>
      </c>
      <c r="H26" s="173"/>
      <c r="I26" s="173">
        <f>SUM(I27:I39)</f>
        <v>0</v>
      </c>
      <c r="J26" s="173"/>
      <c r="K26" s="173">
        <f>SUM(K27:K39)</f>
        <v>0</v>
      </c>
      <c r="L26" s="173"/>
      <c r="M26" s="173">
        <f>SUM(M27:M39)</f>
        <v>0</v>
      </c>
      <c r="N26" s="167"/>
      <c r="O26" s="167">
        <f>SUM(O27:O39)</f>
        <v>8.7920000000000012E-2</v>
      </c>
      <c r="P26" s="167"/>
      <c r="Q26" s="167">
        <f>SUM(Q27:Q39)</f>
        <v>0</v>
      </c>
      <c r="R26" s="167"/>
      <c r="S26" s="167"/>
      <c r="T26" s="168"/>
      <c r="U26" s="167">
        <f>SUM(U27:U39)</f>
        <v>25.53</v>
      </c>
      <c r="AE26" t="s">
        <v>108</v>
      </c>
    </row>
    <row r="27" spans="1:60" ht="22.5" outlineLevel="1" x14ac:dyDescent="0.2">
      <c r="A27" s="155">
        <v>15</v>
      </c>
      <c r="B27" s="161" t="s">
        <v>145</v>
      </c>
      <c r="C27" s="194" t="s">
        <v>146</v>
      </c>
      <c r="D27" s="163" t="s">
        <v>115</v>
      </c>
      <c r="E27" s="169">
        <v>2</v>
      </c>
      <c r="F27" s="171"/>
      <c r="G27" s="172">
        <f t="shared" ref="G27:G39" si="7">ROUND(E27*F27,2)</f>
        <v>0</v>
      </c>
      <c r="H27" s="171"/>
      <c r="I27" s="172">
        <f t="shared" ref="I27:I39" si="8">ROUND(E27*H27,2)</f>
        <v>0</v>
      </c>
      <c r="J27" s="171"/>
      <c r="K27" s="172">
        <f t="shared" ref="K27:K39" si="9">ROUND(E27*J27,2)</f>
        <v>0</v>
      </c>
      <c r="L27" s="172">
        <v>0</v>
      </c>
      <c r="M27" s="172">
        <f t="shared" ref="M27:M39" si="10">G27*(1+L27/100)</f>
        <v>0</v>
      </c>
      <c r="N27" s="164">
        <v>5.8E-4</v>
      </c>
      <c r="O27" s="164">
        <f t="shared" ref="O27:O39" si="11">ROUND(E27*N27,5)</f>
        <v>1.16E-3</v>
      </c>
      <c r="P27" s="164">
        <v>0</v>
      </c>
      <c r="Q27" s="164">
        <f t="shared" ref="Q27:Q39" si="12">ROUND(E27*P27,5)</f>
        <v>0</v>
      </c>
      <c r="R27" s="164"/>
      <c r="S27" s="164"/>
      <c r="T27" s="165">
        <v>0</v>
      </c>
      <c r="U27" s="164">
        <f t="shared" ref="U27:U39" si="13">ROUND(E27*T27,2)</f>
        <v>0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121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 x14ac:dyDescent="0.2">
      <c r="A28" s="155">
        <v>16</v>
      </c>
      <c r="B28" s="161" t="s">
        <v>147</v>
      </c>
      <c r="C28" s="194" t="s">
        <v>148</v>
      </c>
      <c r="D28" s="163" t="s">
        <v>115</v>
      </c>
      <c r="E28" s="169">
        <v>2</v>
      </c>
      <c r="F28" s="171"/>
      <c r="G28" s="172">
        <f t="shared" si="7"/>
        <v>0</v>
      </c>
      <c r="H28" s="171"/>
      <c r="I28" s="172">
        <f t="shared" si="8"/>
        <v>0</v>
      </c>
      <c r="J28" s="171"/>
      <c r="K28" s="172">
        <f t="shared" si="9"/>
        <v>0</v>
      </c>
      <c r="L28" s="172">
        <v>0</v>
      </c>
      <c r="M28" s="172">
        <f t="shared" si="10"/>
        <v>0</v>
      </c>
      <c r="N28" s="164">
        <v>8.9999999999999998E-4</v>
      </c>
      <c r="O28" s="164">
        <f t="shared" si="11"/>
        <v>1.8E-3</v>
      </c>
      <c r="P28" s="164">
        <v>0</v>
      </c>
      <c r="Q28" s="164">
        <f t="shared" si="12"/>
        <v>0</v>
      </c>
      <c r="R28" s="164"/>
      <c r="S28" s="164"/>
      <c r="T28" s="165">
        <v>0</v>
      </c>
      <c r="U28" s="164">
        <f t="shared" si="13"/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121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17</v>
      </c>
      <c r="B29" s="161" t="s">
        <v>149</v>
      </c>
      <c r="C29" s="194" t="s">
        <v>150</v>
      </c>
      <c r="D29" s="163" t="s">
        <v>115</v>
      </c>
      <c r="E29" s="169">
        <v>2</v>
      </c>
      <c r="F29" s="171"/>
      <c r="G29" s="172">
        <f t="shared" si="7"/>
        <v>0</v>
      </c>
      <c r="H29" s="171"/>
      <c r="I29" s="172">
        <f t="shared" si="8"/>
        <v>0</v>
      </c>
      <c r="J29" s="171"/>
      <c r="K29" s="172">
        <f t="shared" si="9"/>
        <v>0</v>
      </c>
      <c r="L29" s="172">
        <v>0</v>
      </c>
      <c r="M29" s="172">
        <f t="shared" si="10"/>
        <v>0</v>
      </c>
      <c r="N29" s="164">
        <v>5.0000000000000001E-4</v>
      </c>
      <c r="O29" s="164">
        <f t="shared" si="11"/>
        <v>1E-3</v>
      </c>
      <c r="P29" s="164">
        <v>0</v>
      </c>
      <c r="Q29" s="164">
        <f t="shared" si="12"/>
        <v>0</v>
      </c>
      <c r="R29" s="164"/>
      <c r="S29" s="164"/>
      <c r="T29" s="165">
        <v>0.505</v>
      </c>
      <c r="U29" s="164">
        <f t="shared" si="13"/>
        <v>1.01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112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18</v>
      </c>
      <c r="B30" s="161" t="s">
        <v>151</v>
      </c>
      <c r="C30" s="194" t="s">
        <v>152</v>
      </c>
      <c r="D30" s="163" t="s">
        <v>115</v>
      </c>
      <c r="E30" s="169">
        <v>2</v>
      </c>
      <c r="F30" s="171"/>
      <c r="G30" s="172">
        <f t="shared" si="7"/>
        <v>0</v>
      </c>
      <c r="H30" s="171"/>
      <c r="I30" s="172">
        <f t="shared" si="8"/>
        <v>0</v>
      </c>
      <c r="J30" s="171"/>
      <c r="K30" s="172">
        <f t="shared" si="9"/>
        <v>0</v>
      </c>
      <c r="L30" s="172">
        <v>0</v>
      </c>
      <c r="M30" s="172">
        <f t="shared" si="10"/>
        <v>0</v>
      </c>
      <c r="N30" s="164">
        <v>5.9000000000000003E-4</v>
      </c>
      <c r="O30" s="164">
        <f t="shared" si="11"/>
        <v>1.1800000000000001E-3</v>
      </c>
      <c r="P30" s="164">
        <v>0</v>
      </c>
      <c r="Q30" s="164">
        <f t="shared" si="12"/>
        <v>0</v>
      </c>
      <c r="R30" s="164"/>
      <c r="S30" s="164"/>
      <c r="T30" s="165">
        <v>0.57699999999999996</v>
      </c>
      <c r="U30" s="164">
        <f t="shared" si="13"/>
        <v>1.1499999999999999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112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19</v>
      </c>
      <c r="B31" s="161" t="s">
        <v>153</v>
      </c>
      <c r="C31" s="194" t="s">
        <v>154</v>
      </c>
      <c r="D31" s="163" t="s">
        <v>135</v>
      </c>
      <c r="E31" s="169">
        <v>31</v>
      </c>
      <c r="F31" s="171"/>
      <c r="G31" s="172">
        <f t="shared" si="7"/>
        <v>0</v>
      </c>
      <c r="H31" s="171"/>
      <c r="I31" s="172">
        <f t="shared" si="8"/>
        <v>0</v>
      </c>
      <c r="J31" s="171"/>
      <c r="K31" s="172">
        <f t="shared" si="9"/>
        <v>0</v>
      </c>
      <c r="L31" s="172">
        <v>0</v>
      </c>
      <c r="M31" s="172">
        <f t="shared" si="10"/>
        <v>0</v>
      </c>
      <c r="N31" s="164">
        <v>7.6000000000000004E-4</v>
      </c>
      <c r="O31" s="164">
        <f t="shared" si="11"/>
        <v>2.3560000000000001E-2</v>
      </c>
      <c r="P31" s="164">
        <v>0</v>
      </c>
      <c r="Q31" s="164">
        <f t="shared" si="12"/>
        <v>0</v>
      </c>
      <c r="R31" s="164"/>
      <c r="S31" s="164"/>
      <c r="T31" s="165">
        <v>0.29737999999999998</v>
      </c>
      <c r="U31" s="164">
        <f t="shared" si="13"/>
        <v>9.2200000000000006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112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20</v>
      </c>
      <c r="B32" s="161" t="s">
        <v>155</v>
      </c>
      <c r="C32" s="194" t="s">
        <v>156</v>
      </c>
      <c r="D32" s="163" t="s">
        <v>135</v>
      </c>
      <c r="E32" s="169">
        <v>10</v>
      </c>
      <c r="F32" s="171"/>
      <c r="G32" s="172">
        <f t="shared" si="7"/>
        <v>0</v>
      </c>
      <c r="H32" s="171"/>
      <c r="I32" s="172">
        <f t="shared" si="8"/>
        <v>0</v>
      </c>
      <c r="J32" s="171"/>
      <c r="K32" s="172">
        <f t="shared" si="9"/>
        <v>0</v>
      </c>
      <c r="L32" s="172">
        <v>0</v>
      </c>
      <c r="M32" s="172">
        <f t="shared" si="10"/>
        <v>0</v>
      </c>
      <c r="N32" s="164">
        <v>8.8000000000000003E-4</v>
      </c>
      <c r="O32" s="164">
        <f t="shared" si="11"/>
        <v>8.8000000000000005E-3</v>
      </c>
      <c r="P32" s="164">
        <v>0</v>
      </c>
      <c r="Q32" s="164">
        <f t="shared" si="12"/>
        <v>0</v>
      </c>
      <c r="R32" s="164"/>
      <c r="S32" s="164"/>
      <c r="T32" s="165">
        <v>0.30737999999999999</v>
      </c>
      <c r="U32" s="164">
        <f t="shared" si="13"/>
        <v>3.07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112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21</v>
      </c>
      <c r="B33" s="161" t="s">
        <v>157</v>
      </c>
      <c r="C33" s="194" t="s">
        <v>158</v>
      </c>
      <c r="D33" s="163" t="s">
        <v>135</v>
      </c>
      <c r="E33" s="169">
        <v>28</v>
      </c>
      <c r="F33" s="171"/>
      <c r="G33" s="172">
        <f t="shared" si="7"/>
        <v>0</v>
      </c>
      <c r="H33" s="171"/>
      <c r="I33" s="172">
        <f t="shared" si="8"/>
        <v>0</v>
      </c>
      <c r="J33" s="171"/>
      <c r="K33" s="172">
        <f t="shared" si="9"/>
        <v>0</v>
      </c>
      <c r="L33" s="172">
        <v>0</v>
      </c>
      <c r="M33" s="172">
        <f t="shared" si="10"/>
        <v>0</v>
      </c>
      <c r="N33" s="164">
        <v>1.01E-3</v>
      </c>
      <c r="O33" s="164">
        <f t="shared" si="11"/>
        <v>2.828E-2</v>
      </c>
      <c r="P33" s="164">
        <v>0</v>
      </c>
      <c r="Q33" s="164">
        <f t="shared" si="12"/>
        <v>0</v>
      </c>
      <c r="R33" s="164"/>
      <c r="S33" s="164"/>
      <c r="T33" s="165">
        <v>0.31738</v>
      </c>
      <c r="U33" s="164">
        <f t="shared" si="13"/>
        <v>8.89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112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22</v>
      </c>
      <c r="B34" s="161" t="s">
        <v>159</v>
      </c>
      <c r="C34" s="194" t="s">
        <v>160</v>
      </c>
      <c r="D34" s="163" t="s">
        <v>135</v>
      </c>
      <c r="E34" s="169">
        <v>30</v>
      </c>
      <c r="F34" s="171"/>
      <c r="G34" s="172">
        <f t="shared" si="7"/>
        <v>0</v>
      </c>
      <c r="H34" s="171"/>
      <c r="I34" s="172">
        <f t="shared" si="8"/>
        <v>0</v>
      </c>
      <c r="J34" s="171"/>
      <c r="K34" s="172">
        <f t="shared" si="9"/>
        <v>0</v>
      </c>
      <c r="L34" s="172">
        <v>0</v>
      </c>
      <c r="M34" s="172">
        <f t="shared" si="10"/>
        <v>0</v>
      </c>
      <c r="N34" s="164">
        <v>7.2999999999999996E-4</v>
      </c>
      <c r="O34" s="164">
        <f t="shared" si="11"/>
        <v>2.1899999999999999E-2</v>
      </c>
      <c r="P34" s="164">
        <v>0</v>
      </c>
      <c r="Q34" s="164">
        <f t="shared" si="12"/>
        <v>0</v>
      </c>
      <c r="R34" s="164"/>
      <c r="S34" s="164"/>
      <c r="T34" s="165">
        <v>0</v>
      </c>
      <c r="U34" s="164">
        <f t="shared" si="13"/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121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23</v>
      </c>
      <c r="B35" s="161" t="s">
        <v>161</v>
      </c>
      <c r="C35" s="194" t="s">
        <v>162</v>
      </c>
      <c r="D35" s="163" t="s">
        <v>115</v>
      </c>
      <c r="E35" s="169">
        <v>60</v>
      </c>
      <c r="F35" s="171"/>
      <c r="G35" s="172">
        <f t="shared" si="7"/>
        <v>0</v>
      </c>
      <c r="H35" s="171"/>
      <c r="I35" s="172">
        <f t="shared" si="8"/>
        <v>0</v>
      </c>
      <c r="J35" s="171"/>
      <c r="K35" s="172">
        <f t="shared" si="9"/>
        <v>0</v>
      </c>
      <c r="L35" s="172">
        <v>0</v>
      </c>
      <c r="M35" s="172">
        <f t="shared" si="10"/>
        <v>0</v>
      </c>
      <c r="N35" s="164">
        <v>0</v>
      </c>
      <c r="O35" s="164">
        <f t="shared" si="11"/>
        <v>0</v>
      </c>
      <c r="P35" s="164">
        <v>0</v>
      </c>
      <c r="Q35" s="164">
        <f t="shared" si="12"/>
        <v>0</v>
      </c>
      <c r="R35" s="164"/>
      <c r="S35" s="164"/>
      <c r="T35" s="165">
        <v>0</v>
      </c>
      <c r="U35" s="164">
        <f t="shared" si="13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121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24</v>
      </c>
      <c r="B36" s="161" t="s">
        <v>163</v>
      </c>
      <c r="C36" s="194" t="s">
        <v>164</v>
      </c>
      <c r="D36" s="163" t="s">
        <v>135</v>
      </c>
      <c r="E36" s="169">
        <v>69</v>
      </c>
      <c r="F36" s="171"/>
      <c r="G36" s="172">
        <f t="shared" si="7"/>
        <v>0</v>
      </c>
      <c r="H36" s="171"/>
      <c r="I36" s="172">
        <f t="shared" si="8"/>
        <v>0</v>
      </c>
      <c r="J36" s="171"/>
      <c r="K36" s="172">
        <f t="shared" si="9"/>
        <v>0</v>
      </c>
      <c r="L36" s="172">
        <v>0</v>
      </c>
      <c r="M36" s="172">
        <f t="shared" si="10"/>
        <v>0</v>
      </c>
      <c r="N36" s="164">
        <v>0</v>
      </c>
      <c r="O36" s="164">
        <f t="shared" si="11"/>
        <v>0</v>
      </c>
      <c r="P36" s="164">
        <v>0</v>
      </c>
      <c r="Q36" s="164">
        <f t="shared" si="12"/>
        <v>0</v>
      </c>
      <c r="R36" s="164"/>
      <c r="S36" s="164"/>
      <c r="T36" s="165">
        <v>1.7999999999999999E-2</v>
      </c>
      <c r="U36" s="164">
        <f t="shared" si="13"/>
        <v>1.24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112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ht="22.5" outlineLevel="1" x14ac:dyDescent="0.2">
      <c r="A37" s="155">
        <v>25</v>
      </c>
      <c r="B37" s="161" t="s">
        <v>165</v>
      </c>
      <c r="C37" s="194" t="s">
        <v>166</v>
      </c>
      <c r="D37" s="163" t="s">
        <v>135</v>
      </c>
      <c r="E37" s="169">
        <v>1</v>
      </c>
      <c r="F37" s="171"/>
      <c r="G37" s="172">
        <f t="shared" si="7"/>
        <v>0</v>
      </c>
      <c r="H37" s="171"/>
      <c r="I37" s="172">
        <f t="shared" si="8"/>
        <v>0</v>
      </c>
      <c r="J37" s="171"/>
      <c r="K37" s="172">
        <f t="shared" si="9"/>
        <v>0</v>
      </c>
      <c r="L37" s="172">
        <v>0</v>
      </c>
      <c r="M37" s="172">
        <f t="shared" si="10"/>
        <v>0</v>
      </c>
      <c r="N37" s="164">
        <v>4.0000000000000003E-5</v>
      </c>
      <c r="O37" s="164">
        <f t="shared" si="11"/>
        <v>4.0000000000000003E-5</v>
      </c>
      <c r="P37" s="164">
        <v>0</v>
      </c>
      <c r="Q37" s="164">
        <f t="shared" si="12"/>
        <v>0</v>
      </c>
      <c r="R37" s="164"/>
      <c r="S37" s="164"/>
      <c r="T37" s="165">
        <v>0.13500000000000001</v>
      </c>
      <c r="U37" s="164">
        <f t="shared" si="13"/>
        <v>0.14000000000000001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112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ht="22.5" outlineLevel="1" x14ac:dyDescent="0.2">
      <c r="A38" s="155">
        <v>26</v>
      </c>
      <c r="B38" s="161" t="s">
        <v>167</v>
      </c>
      <c r="C38" s="194" t="s">
        <v>168</v>
      </c>
      <c r="D38" s="163" t="s">
        <v>135</v>
      </c>
      <c r="E38" s="169">
        <v>4</v>
      </c>
      <c r="F38" s="171"/>
      <c r="G38" s="172">
        <f t="shared" si="7"/>
        <v>0</v>
      </c>
      <c r="H38" s="171"/>
      <c r="I38" s="172">
        <f t="shared" si="8"/>
        <v>0</v>
      </c>
      <c r="J38" s="171"/>
      <c r="K38" s="172">
        <f t="shared" si="9"/>
        <v>0</v>
      </c>
      <c r="L38" s="172">
        <v>0</v>
      </c>
      <c r="M38" s="172">
        <f t="shared" si="10"/>
        <v>0</v>
      </c>
      <c r="N38" s="164">
        <v>5.0000000000000002E-5</v>
      </c>
      <c r="O38" s="164">
        <f t="shared" si="11"/>
        <v>2.0000000000000001E-4</v>
      </c>
      <c r="P38" s="164">
        <v>0</v>
      </c>
      <c r="Q38" s="164">
        <f t="shared" si="12"/>
        <v>0</v>
      </c>
      <c r="R38" s="164"/>
      <c r="S38" s="164"/>
      <c r="T38" s="165">
        <v>0.129</v>
      </c>
      <c r="U38" s="164">
        <f t="shared" si="13"/>
        <v>0.52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112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27</v>
      </c>
      <c r="B39" s="161" t="s">
        <v>169</v>
      </c>
      <c r="C39" s="194" t="s">
        <v>170</v>
      </c>
      <c r="D39" s="163" t="s">
        <v>138</v>
      </c>
      <c r="E39" s="169">
        <v>8.7919999999999998E-2</v>
      </c>
      <c r="F39" s="171"/>
      <c r="G39" s="172">
        <f t="shared" si="7"/>
        <v>0</v>
      </c>
      <c r="H39" s="171"/>
      <c r="I39" s="172">
        <f t="shared" si="8"/>
        <v>0</v>
      </c>
      <c r="J39" s="171"/>
      <c r="K39" s="172">
        <f t="shared" si="9"/>
        <v>0</v>
      </c>
      <c r="L39" s="172">
        <v>0</v>
      </c>
      <c r="M39" s="172">
        <f t="shared" si="10"/>
        <v>0</v>
      </c>
      <c r="N39" s="164">
        <v>0</v>
      </c>
      <c r="O39" s="164">
        <f t="shared" si="11"/>
        <v>0</v>
      </c>
      <c r="P39" s="164">
        <v>0</v>
      </c>
      <c r="Q39" s="164">
        <f t="shared" si="12"/>
        <v>0</v>
      </c>
      <c r="R39" s="164"/>
      <c r="S39" s="164"/>
      <c r="T39" s="165">
        <v>3.246</v>
      </c>
      <c r="U39" s="164">
        <f t="shared" si="13"/>
        <v>0.28999999999999998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112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x14ac:dyDescent="0.2">
      <c r="A40" s="156" t="s">
        <v>107</v>
      </c>
      <c r="B40" s="162" t="s">
        <v>76</v>
      </c>
      <c r="C40" s="195" t="s">
        <v>77</v>
      </c>
      <c r="D40" s="166"/>
      <c r="E40" s="170"/>
      <c r="F40" s="173"/>
      <c r="G40" s="173">
        <f>SUMIF(AE41:AE54,"&lt;&gt;NOR",G41:G54)</f>
        <v>0</v>
      </c>
      <c r="H40" s="173"/>
      <c r="I40" s="173">
        <f>SUM(I41:I54)</f>
        <v>0</v>
      </c>
      <c r="J40" s="173"/>
      <c r="K40" s="173">
        <f>SUM(K41:K54)</f>
        <v>0</v>
      </c>
      <c r="L40" s="173"/>
      <c r="M40" s="173">
        <f>SUM(M41:M54)</f>
        <v>0</v>
      </c>
      <c r="N40" s="167"/>
      <c r="O40" s="167">
        <f>SUM(O41:O54)</f>
        <v>6.7900000000000009E-3</v>
      </c>
      <c r="P40" s="167"/>
      <c r="Q40" s="167">
        <f>SUM(Q41:Q54)</f>
        <v>0</v>
      </c>
      <c r="R40" s="167"/>
      <c r="S40" s="167"/>
      <c r="T40" s="168"/>
      <c r="U40" s="167">
        <f>SUM(U41:U54)</f>
        <v>4.29</v>
      </c>
      <c r="AE40" t="s">
        <v>108</v>
      </c>
    </row>
    <row r="41" spans="1:60" outlineLevel="1" x14ac:dyDescent="0.2">
      <c r="A41" s="155">
        <v>28</v>
      </c>
      <c r="B41" s="161" t="s">
        <v>171</v>
      </c>
      <c r="C41" s="194" t="s">
        <v>172</v>
      </c>
      <c r="D41" s="163" t="s">
        <v>115</v>
      </c>
      <c r="E41" s="169">
        <v>3</v>
      </c>
      <c r="F41" s="171"/>
      <c r="G41" s="172">
        <f t="shared" ref="G41:G54" si="14">ROUND(E41*F41,2)</f>
        <v>0</v>
      </c>
      <c r="H41" s="171"/>
      <c r="I41" s="172">
        <f t="shared" ref="I41:I54" si="15">ROUND(E41*H41,2)</f>
        <v>0</v>
      </c>
      <c r="J41" s="171"/>
      <c r="K41" s="172">
        <f t="shared" ref="K41:K54" si="16">ROUND(E41*J41,2)</f>
        <v>0</v>
      </c>
      <c r="L41" s="172">
        <v>0</v>
      </c>
      <c r="M41" s="172">
        <f t="shared" ref="M41:M54" si="17">G41*(1+L41/100)</f>
        <v>0</v>
      </c>
      <c r="N41" s="164">
        <v>2.0000000000000001E-4</v>
      </c>
      <c r="O41" s="164">
        <f t="shared" ref="O41:O54" si="18">ROUND(E41*N41,5)</f>
        <v>5.9999999999999995E-4</v>
      </c>
      <c r="P41" s="164">
        <v>0</v>
      </c>
      <c r="Q41" s="164">
        <f t="shared" ref="Q41:Q54" si="19">ROUND(E41*P41,5)</f>
        <v>0</v>
      </c>
      <c r="R41" s="164"/>
      <c r="S41" s="164"/>
      <c r="T41" s="165">
        <v>0.20699999999999999</v>
      </c>
      <c r="U41" s="164">
        <f t="shared" ref="U41:U54" si="20">ROUND(E41*T41,2)</f>
        <v>0.62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112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ht="22.5" outlineLevel="1" x14ac:dyDescent="0.2">
      <c r="A42" s="155">
        <v>29</v>
      </c>
      <c r="B42" s="161" t="s">
        <v>173</v>
      </c>
      <c r="C42" s="194" t="s">
        <v>174</v>
      </c>
      <c r="D42" s="163" t="s">
        <v>115</v>
      </c>
      <c r="E42" s="169">
        <v>1</v>
      </c>
      <c r="F42" s="171"/>
      <c r="G42" s="172">
        <f t="shared" si="14"/>
        <v>0</v>
      </c>
      <c r="H42" s="171"/>
      <c r="I42" s="172">
        <f t="shared" si="15"/>
        <v>0</v>
      </c>
      <c r="J42" s="171"/>
      <c r="K42" s="172">
        <f t="shared" si="16"/>
        <v>0</v>
      </c>
      <c r="L42" s="172">
        <v>0</v>
      </c>
      <c r="M42" s="172">
        <f t="shared" si="17"/>
        <v>0</v>
      </c>
      <c r="N42" s="164">
        <v>1.5E-3</v>
      </c>
      <c r="O42" s="164">
        <f t="shared" si="18"/>
        <v>1.5E-3</v>
      </c>
      <c r="P42" s="164">
        <v>0</v>
      </c>
      <c r="Q42" s="164">
        <f t="shared" si="19"/>
        <v>0</v>
      </c>
      <c r="R42" s="164"/>
      <c r="S42" s="164"/>
      <c r="T42" s="165">
        <v>0</v>
      </c>
      <c r="U42" s="164">
        <f t="shared" si="20"/>
        <v>0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121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30</v>
      </c>
      <c r="B43" s="161" t="s">
        <v>175</v>
      </c>
      <c r="C43" s="194" t="s">
        <v>176</v>
      </c>
      <c r="D43" s="163" t="s">
        <v>115</v>
      </c>
      <c r="E43" s="169">
        <v>1</v>
      </c>
      <c r="F43" s="171"/>
      <c r="G43" s="172">
        <f t="shared" si="14"/>
        <v>0</v>
      </c>
      <c r="H43" s="171"/>
      <c r="I43" s="172">
        <f t="shared" si="15"/>
        <v>0</v>
      </c>
      <c r="J43" s="171"/>
      <c r="K43" s="172">
        <f t="shared" si="16"/>
        <v>0</v>
      </c>
      <c r="L43" s="172">
        <v>0</v>
      </c>
      <c r="M43" s="172">
        <f t="shared" si="17"/>
        <v>0</v>
      </c>
      <c r="N43" s="164">
        <v>0</v>
      </c>
      <c r="O43" s="164">
        <f t="shared" si="18"/>
        <v>0</v>
      </c>
      <c r="P43" s="164">
        <v>0</v>
      </c>
      <c r="Q43" s="164">
        <f t="shared" si="19"/>
        <v>0</v>
      </c>
      <c r="R43" s="164"/>
      <c r="S43" s="164"/>
      <c r="T43" s="165">
        <v>0.20599999999999999</v>
      </c>
      <c r="U43" s="164">
        <f t="shared" si="20"/>
        <v>0.21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112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31</v>
      </c>
      <c r="B44" s="161" t="s">
        <v>177</v>
      </c>
      <c r="C44" s="194" t="s">
        <v>178</v>
      </c>
      <c r="D44" s="163" t="s">
        <v>115</v>
      </c>
      <c r="E44" s="169">
        <v>1</v>
      </c>
      <c r="F44" s="171"/>
      <c r="G44" s="172">
        <f t="shared" si="14"/>
        <v>0</v>
      </c>
      <c r="H44" s="171"/>
      <c r="I44" s="172">
        <f t="shared" si="15"/>
        <v>0</v>
      </c>
      <c r="J44" s="171"/>
      <c r="K44" s="172">
        <f t="shared" si="16"/>
        <v>0</v>
      </c>
      <c r="L44" s="172">
        <v>0</v>
      </c>
      <c r="M44" s="172">
        <f t="shared" si="17"/>
        <v>0</v>
      </c>
      <c r="N44" s="164">
        <v>0</v>
      </c>
      <c r="O44" s="164">
        <f t="shared" si="18"/>
        <v>0</v>
      </c>
      <c r="P44" s="164">
        <v>0</v>
      </c>
      <c r="Q44" s="164">
        <f t="shared" si="19"/>
        <v>0</v>
      </c>
      <c r="R44" s="164"/>
      <c r="S44" s="164"/>
      <c r="T44" s="165">
        <v>8.3000000000000004E-2</v>
      </c>
      <c r="U44" s="164">
        <f t="shared" si="20"/>
        <v>0.08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112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>
        <v>32</v>
      </c>
      <c r="B45" s="161" t="s">
        <v>179</v>
      </c>
      <c r="C45" s="194" t="s">
        <v>180</v>
      </c>
      <c r="D45" s="163" t="s">
        <v>115</v>
      </c>
      <c r="E45" s="169">
        <v>1</v>
      </c>
      <c r="F45" s="171"/>
      <c r="G45" s="172">
        <f t="shared" si="14"/>
        <v>0</v>
      </c>
      <c r="H45" s="171"/>
      <c r="I45" s="172">
        <f t="shared" si="15"/>
        <v>0</v>
      </c>
      <c r="J45" s="171"/>
      <c r="K45" s="172">
        <f t="shared" si="16"/>
        <v>0</v>
      </c>
      <c r="L45" s="172">
        <v>0</v>
      </c>
      <c r="M45" s="172">
        <f t="shared" si="17"/>
        <v>0</v>
      </c>
      <c r="N45" s="164">
        <v>3.6999999999999999E-4</v>
      </c>
      <c r="O45" s="164">
        <f t="shared" si="18"/>
        <v>3.6999999999999999E-4</v>
      </c>
      <c r="P45" s="164">
        <v>0</v>
      </c>
      <c r="Q45" s="164">
        <f t="shared" si="19"/>
        <v>0</v>
      </c>
      <c r="R45" s="164"/>
      <c r="S45" s="164"/>
      <c r="T45" s="165">
        <v>0.20699999999999999</v>
      </c>
      <c r="U45" s="164">
        <f t="shared" si="20"/>
        <v>0.21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112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ht="22.5" outlineLevel="1" x14ac:dyDescent="0.2">
      <c r="A46" s="155">
        <v>33</v>
      </c>
      <c r="B46" s="161" t="s">
        <v>181</v>
      </c>
      <c r="C46" s="194" t="s">
        <v>182</v>
      </c>
      <c r="D46" s="163" t="s">
        <v>115</v>
      </c>
      <c r="E46" s="169">
        <v>1</v>
      </c>
      <c r="F46" s="171"/>
      <c r="G46" s="172">
        <f t="shared" si="14"/>
        <v>0</v>
      </c>
      <c r="H46" s="171"/>
      <c r="I46" s="172">
        <f t="shared" si="15"/>
        <v>0</v>
      </c>
      <c r="J46" s="171"/>
      <c r="K46" s="172">
        <f t="shared" si="16"/>
        <v>0</v>
      </c>
      <c r="L46" s="172">
        <v>0</v>
      </c>
      <c r="M46" s="172">
        <f t="shared" si="17"/>
        <v>0</v>
      </c>
      <c r="N46" s="164">
        <v>2.97E-3</v>
      </c>
      <c r="O46" s="164">
        <f t="shared" si="18"/>
        <v>2.97E-3</v>
      </c>
      <c r="P46" s="164">
        <v>0</v>
      </c>
      <c r="Q46" s="164">
        <f t="shared" si="19"/>
        <v>0</v>
      </c>
      <c r="R46" s="164"/>
      <c r="S46" s="164"/>
      <c r="T46" s="165">
        <v>0.433</v>
      </c>
      <c r="U46" s="164">
        <f t="shared" si="20"/>
        <v>0.43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112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34</v>
      </c>
      <c r="B47" s="161" t="s">
        <v>183</v>
      </c>
      <c r="C47" s="194" t="s">
        <v>184</v>
      </c>
      <c r="D47" s="163" t="s">
        <v>115</v>
      </c>
      <c r="E47" s="169">
        <v>1</v>
      </c>
      <c r="F47" s="171"/>
      <c r="G47" s="172">
        <f t="shared" si="14"/>
        <v>0</v>
      </c>
      <c r="H47" s="171"/>
      <c r="I47" s="172">
        <f t="shared" si="15"/>
        <v>0</v>
      </c>
      <c r="J47" s="171"/>
      <c r="K47" s="172">
        <f t="shared" si="16"/>
        <v>0</v>
      </c>
      <c r="L47" s="172">
        <v>0</v>
      </c>
      <c r="M47" s="172">
        <f t="shared" si="17"/>
        <v>0</v>
      </c>
      <c r="N47" s="164">
        <v>0</v>
      </c>
      <c r="O47" s="164">
        <f t="shared" si="18"/>
        <v>0</v>
      </c>
      <c r="P47" s="164">
        <v>0</v>
      </c>
      <c r="Q47" s="164">
        <f t="shared" si="19"/>
        <v>0</v>
      </c>
      <c r="R47" s="164"/>
      <c r="S47" s="164"/>
      <c r="T47" s="165">
        <v>0</v>
      </c>
      <c r="U47" s="164">
        <f t="shared" si="20"/>
        <v>0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121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 x14ac:dyDescent="0.2">
      <c r="A48" s="155">
        <v>35</v>
      </c>
      <c r="B48" s="161" t="s">
        <v>185</v>
      </c>
      <c r="C48" s="194" t="s">
        <v>186</v>
      </c>
      <c r="D48" s="163" t="s">
        <v>115</v>
      </c>
      <c r="E48" s="169">
        <v>8</v>
      </c>
      <c r="F48" s="171"/>
      <c r="G48" s="172">
        <f t="shared" si="14"/>
        <v>0</v>
      </c>
      <c r="H48" s="171"/>
      <c r="I48" s="172">
        <f t="shared" si="15"/>
        <v>0</v>
      </c>
      <c r="J48" s="171"/>
      <c r="K48" s="172">
        <f t="shared" si="16"/>
        <v>0</v>
      </c>
      <c r="L48" s="172">
        <v>0</v>
      </c>
      <c r="M48" s="172">
        <f t="shared" si="17"/>
        <v>0</v>
      </c>
      <c r="N48" s="164">
        <v>0</v>
      </c>
      <c r="O48" s="164">
        <f t="shared" si="18"/>
        <v>0</v>
      </c>
      <c r="P48" s="164">
        <v>0</v>
      </c>
      <c r="Q48" s="164">
        <f t="shared" si="19"/>
        <v>0</v>
      </c>
      <c r="R48" s="164"/>
      <c r="S48" s="164"/>
      <c r="T48" s="165">
        <v>0.186</v>
      </c>
      <c r="U48" s="164">
        <f t="shared" si="20"/>
        <v>1.49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112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>
        <v>36</v>
      </c>
      <c r="B49" s="161" t="s">
        <v>187</v>
      </c>
      <c r="C49" s="194" t="s">
        <v>188</v>
      </c>
      <c r="D49" s="163" t="s">
        <v>115</v>
      </c>
      <c r="E49" s="169">
        <v>16</v>
      </c>
      <c r="F49" s="171"/>
      <c r="G49" s="172">
        <f t="shared" si="14"/>
        <v>0</v>
      </c>
      <c r="H49" s="171"/>
      <c r="I49" s="172">
        <f t="shared" si="15"/>
        <v>0</v>
      </c>
      <c r="J49" s="171"/>
      <c r="K49" s="172">
        <f t="shared" si="16"/>
        <v>0</v>
      </c>
      <c r="L49" s="172">
        <v>0</v>
      </c>
      <c r="M49" s="172">
        <f t="shared" si="17"/>
        <v>0</v>
      </c>
      <c r="N49" s="164">
        <v>0</v>
      </c>
      <c r="O49" s="164">
        <f t="shared" si="18"/>
        <v>0</v>
      </c>
      <c r="P49" s="164">
        <v>0</v>
      </c>
      <c r="Q49" s="164">
        <f t="shared" si="19"/>
        <v>0</v>
      </c>
      <c r="R49" s="164"/>
      <c r="S49" s="164"/>
      <c r="T49" s="165">
        <v>0</v>
      </c>
      <c r="U49" s="164">
        <f t="shared" si="20"/>
        <v>0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121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22.5" outlineLevel="1" x14ac:dyDescent="0.2">
      <c r="A50" s="155">
        <v>37</v>
      </c>
      <c r="B50" s="161" t="s">
        <v>189</v>
      </c>
      <c r="C50" s="194" t="s">
        <v>190</v>
      </c>
      <c r="D50" s="163" t="s">
        <v>115</v>
      </c>
      <c r="E50" s="169">
        <v>6</v>
      </c>
      <c r="F50" s="171"/>
      <c r="G50" s="172">
        <f t="shared" si="14"/>
        <v>0</v>
      </c>
      <c r="H50" s="171"/>
      <c r="I50" s="172">
        <f t="shared" si="15"/>
        <v>0</v>
      </c>
      <c r="J50" s="171"/>
      <c r="K50" s="172">
        <f t="shared" si="16"/>
        <v>0</v>
      </c>
      <c r="L50" s="172">
        <v>0</v>
      </c>
      <c r="M50" s="172">
        <f t="shared" si="17"/>
        <v>0</v>
      </c>
      <c r="N50" s="164">
        <v>1.3999999999999999E-4</v>
      </c>
      <c r="O50" s="164">
        <f t="shared" si="18"/>
        <v>8.4000000000000003E-4</v>
      </c>
      <c r="P50" s="164">
        <v>0</v>
      </c>
      <c r="Q50" s="164">
        <f t="shared" si="19"/>
        <v>0</v>
      </c>
      <c r="R50" s="164"/>
      <c r="S50" s="164"/>
      <c r="T50" s="165">
        <v>0</v>
      </c>
      <c r="U50" s="164">
        <f t="shared" si="20"/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121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>
        <v>38</v>
      </c>
      <c r="B51" s="161" t="s">
        <v>191</v>
      </c>
      <c r="C51" s="194" t="s">
        <v>192</v>
      </c>
      <c r="D51" s="163" t="s">
        <v>115</v>
      </c>
      <c r="E51" s="169">
        <v>3</v>
      </c>
      <c r="F51" s="171"/>
      <c r="G51" s="172">
        <f t="shared" si="14"/>
        <v>0</v>
      </c>
      <c r="H51" s="171"/>
      <c r="I51" s="172">
        <f t="shared" si="15"/>
        <v>0</v>
      </c>
      <c r="J51" s="171"/>
      <c r="K51" s="172">
        <f t="shared" si="16"/>
        <v>0</v>
      </c>
      <c r="L51" s="172">
        <v>0</v>
      </c>
      <c r="M51" s="172">
        <f t="shared" si="17"/>
        <v>0</v>
      </c>
      <c r="N51" s="164">
        <v>1.7000000000000001E-4</v>
      </c>
      <c r="O51" s="164">
        <f t="shared" si="18"/>
        <v>5.1000000000000004E-4</v>
      </c>
      <c r="P51" s="164">
        <v>0</v>
      </c>
      <c r="Q51" s="164">
        <f t="shared" si="19"/>
        <v>0</v>
      </c>
      <c r="R51" s="164"/>
      <c r="S51" s="164"/>
      <c r="T51" s="165">
        <v>0</v>
      </c>
      <c r="U51" s="164">
        <f t="shared" si="20"/>
        <v>0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121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39</v>
      </c>
      <c r="B52" s="161" t="s">
        <v>193</v>
      </c>
      <c r="C52" s="194" t="s">
        <v>194</v>
      </c>
      <c r="D52" s="163" t="s">
        <v>115</v>
      </c>
      <c r="E52" s="169">
        <v>16</v>
      </c>
      <c r="F52" s="171"/>
      <c r="G52" s="172">
        <f t="shared" si="14"/>
        <v>0</v>
      </c>
      <c r="H52" s="171"/>
      <c r="I52" s="172">
        <f t="shared" si="15"/>
        <v>0</v>
      </c>
      <c r="J52" s="171"/>
      <c r="K52" s="172">
        <f t="shared" si="16"/>
        <v>0</v>
      </c>
      <c r="L52" s="172">
        <v>0</v>
      </c>
      <c r="M52" s="172">
        <f t="shared" si="17"/>
        <v>0</v>
      </c>
      <c r="N52" s="164">
        <v>0</v>
      </c>
      <c r="O52" s="164">
        <f t="shared" si="18"/>
        <v>0</v>
      </c>
      <c r="P52" s="164">
        <v>0</v>
      </c>
      <c r="Q52" s="164">
        <f t="shared" si="19"/>
        <v>0</v>
      </c>
      <c r="R52" s="164"/>
      <c r="S52" s="164"/>
      <c r="T52" s="165">
        <v>6.5000000000000002E-2</v>
      </c>
      <c r="U52" s="164">
        <f t="shared" si="20"/>
        <v>1.04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112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40</v>
      </c>
      <c r="B53" s="161" t="s">
        <v>195</v>
      </c>
      <c r="C53" s="194" t="s">
        <v>196</v>
      </c>
      <c r="D53" s="163" t="s">
        <v>115</v>
      </c>
      <c r="E53" s="169">
        <v>2</v>
      </c>
      <c r="F53" s="171"/>
      <c r="G53" s="172">
        <f t="shared" si="14"/>
        <v>0</v>
      </c>
      <c r="H53" s="171"/>
      <c r="I53" s="172">
        <f t="shared" si="15"/>
        <v>0</v>
      </c>
      <c r="J53" s="171"/>
      <c r="K53" s="172">
        <f t="shared" si="16"/>
        <v>0</v>
      </c>
      <c r="L53" s="172">
        <v>0</v>
      </c>
      <c r="M53" s="172">
        <f t="shared" si="17"/>
        <v>0</v>
      </c>
      <c r="N53" s="164">
        <v>0</v>
      </c>
      <c r="O53" s="164">
        <f t="shared" si="18"/>
        <v>0</v>
      </c>
      <c r="P53" s="164">
        <v>0</v>
      </c>
      <c r="Q53" s="164">
        <f t="shared" si="19"/>
        <v>0</v>
      </c>
      <c r="R53" s="164"/>
      <c r="S53" s="164"/>
      <c r="T53" s="165">
        <v>9.2999999999999999E-2</v>
      </c>
      <c r="U53" s="164">
        <f t="shared" si="20"/>
        <v>0.19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112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>
        <v>41</v>
      </c>
      <c r="B54" s="161" t="s">
        <v>197</v>
      </c>
      <c r="C54" s="194" t="s">
        <v>198</v>
      </c>
      <c r="D54" s="163" t="s">
        <v>138</v>
      </c>
      <c r="E54" s="169">
        <v>6.79E-3</v>
      </c>
      <c r="F54" s="171"/>
      <c r="G54" s="172">
        <f t="shared" si="14"/>
        <v>0</v>
      </c>
      <c r="H54" s="171"/>
      <c r="I54" s="172">
        <f t="shared" si="15"/>
        <v>0</v>
      </c>
      <c r="J54" s="171"/>
      <c r="K54" s="172">
        <f t="shared" si="16"/>
        <v>0</v>
      </c>
      <c r="L54" s="172">
        <v>0</v>
      </c>
      <c r="M54" s="172">
        <f t="shared" si="17"/>
        <v>0</v>
      </c>
      <c r="N54" s="164">
        <v>0</v>
      </c>
      <c r="O54" s="164">
        <f t="shared" si="18"/>
        <v>0</v>
      </c>
      <c r="P54" s="164">
        <v>0</v>
      </c>
      <c r="Q54" s="164">
        <f t="shared" si="19"/>
        <v>0</v>
      </c>
      <c r="R54" s="164"/>
      <c r="S54" s="164"/>
      <c r="T54" s="165">
        <v>2.351</v>
      </c>
      <c r="U54" s="164">
        <f t="shared" si="20"/>
        <v>0.02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112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x14ac:dyDescent="0.2">
      <c r="A55" s="156" t="s">
        <v>107</v>
      </c>
      <c r="B55" s="162" t="s">
        <v>78</v>
      </c>
      <c r="C55" s="195" t="s">
        <v>79</v>
      </c>
      <c r="D55" s="166"/>
      <c r="E55" s="170"/>
      <c r="F55" s="173"/>
      <c r="G55" s="173">
        <f>SUMIF(AE56:AE65,"&lt;&gt;NOR",G56:G65)</f>
        <v>0</v>
      </c>
      <c r="H55" s="173"/>
      <c r="I55" s="173">
        <f>SUM(I56:I65)</f>
        <v>0</v>
      </c>
      <c r="J55" s="173"/>
      <c r="K55" s="173">
        <f>SUM(K56:K65)</f>
        <v>0</v>
      </c>
      <c r="L55" s="173"/>
      <c r="M55" s="173">
        <f>SUM(M56:M65)</f>
        <v>0</v>
      </c>
      <c r="N55" s="167"/>
      <c r="O55" s="167">
        <f>SUM(O56:O65)</f>
        <v>0.39383000000000001</v>
      </c>
      <c r="P55" s="167"/>
      <c r="Q55" s="167">
        <f>SUM(Q56:Q65)</f>
        <v>0</v>
      </c>
      <c r="R55" s="167"/>
      <c r="S55" s="167"/>
      <c r="T55" s="168"/>
      <c r="U55" s="167">
        <f>SUM(U56:U65)</f>
        <v>13.959999999999999</v>
      </c>
      <c r="AE55" t="s">
        <v>108</v>
      </c>
    </row>
    <row r="56" spans="1:60" ht="22.5" outlineLevel="1" x14ac:dyDescent="0.2">
      <c r="A56" s="155">
        <v>42</v>
      </c>
      <c r="B56" s="161" t="s">
        <v>199</v>
      </c>
      <c r="C56" s="194" t="s">
        <v>200</v>
      </c>
      <c r="D56" s="163" t="s">
        <v>115</v>
      </c>
      <c r="E56" s="169">
        <v>1</v>
      </c>
      <c r="F56" s="171"/>
      <c r="G56" s="172">
        <f t="shared" ref="G56:G65" si="21">ROUND(E56*F56,2)</f>
        <v>0</v>
      </c>
      <c r="H56" s="171"/>
      <c r="I56" s="172">
        <f t="shared" ref="I56:I65" si="22">ROUND(E56*H56,2)</f>
        <v>0</v>
      </c>
      <c r="J56" s="171"/>
      <c r="K56" s="172">
        <f t="shared" ref="K56:K65" si="23">ROUND(E56*J56,2)</f>
        <v>0</v>
      </c>
      <c r="L56" s="172">
        <v>0</v>
      </c>
      <c r="M56" s="172">
        <f t="shared" ref="M56:M65" si="24">G56*(1+L56/100)</f>
        <v>0</v>
      </c>
      <c r="N56" s="164">
        <v>8.6400000000000001E-3</v>
      </c>
      <c r="O56" s="164">
        <f t="shared" ref="O56:O65" si="25">ROUND(E56*N56,5)</f>
        <v>8.6400000000000001E-3</v>
      </c>
      <c r="P56" s="164">
        <v>0</v>
      </c>
      <c r="Q56" s="164">
        <f t="shared" ref="Q56:Q65" si="26">ROUND(E56*P56,5)</f>
        <v>0</v>
      </c>
      <c r="R56" s="164"/>
      <c r="S56" s="164"/>
      <c r="T56" s="165">
        <v>0.84799999999999998</v>
      </c>
      <c r="U56" s="164">
        <f t="shared" ref="U56:U65" si="27">ROUND(E56*T56,2)</f>
        <v>0.85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112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 x14ac:dyDescent="0.2">
      <c r="A57" s="155">
        <v>43</v>
      </c>
      <c r="B57" s="161" t="s">
        <v>201</v>
      </c>
      <c r="C57" s="194" t="s">
        <v>202</v>
      </c>
      <c r="D57" s="163" t="s">
        <v>115</v>
      </c>
      <c r="E57" s="169">
        <v>1</v>
      </c>
      <c r="F57" s="171"/>
      <c r="G57" s="172">
        <f t="shared" si="21"/>
        <v>0</v>
      </c>
      <c r="H57" s="171"/>
      <c r="I57" s="172">
        <f t="shared" si="22"/>
        <v>0</v>
      </c>
      <c r="J57" s="171"/>
      <c r="K57" s="172">
        <f t="shared" si="23"/>
        <v>0</v>
      </c>
      <c r="L57" s="172">
        <v>0</v>
      </c>
      <c r="M57" s="172">
        <f t="shared" si="24"/>
        <v>0</v>
      </c>
      <c r="N57" s="164">
        <v>3.0499999999999999E-2</v>
      </c>
      <c r="O57" s="164">
        <f t="shared" si="25"/>
        <v>3.0499999999999999E-2</v>
      </c>
      <c r="P57" s="164">
        <v>0</v>
      </c>
      <c r="Q57" s="164">
        <f t="shared" si="26"/>
        <v>0</v>
      </c>
      <c r="R57" s="164"/>
      <c r="S57" s="164"/>
      <c r="T57" s="165">
        <v>0.95299999999999996</v>
      </c>
      <c r="U57" s="164">
        <f t="shared" si="27"/>
        <v>0.95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112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ht="22.5" outlineLevel="1" x14ac:dyDescent="0.2">
      <c r="A58" s="155">
        <v>44</v>
      </c>
      <c r="B58" s="161" t="s">
        <v>203</v>
      </c>
      <c r="C58" s="194" t="s">
        <v>204</v>
      </c>
      <c r="D58" s="163" t="s">
        <v>115</v>
      </c>
      <c r="E58" s="169">
        <v>3</v>
      </c>
      <c r="F58" s="171"/>
      <c r="G58" s="172">
        <f t="shared" si="21"/>
        <v>0</v>
      </c>
      <c r="H58" s="171"/>
      <c r="I58" s="172">
        <f t="shared" si="22"/>
        <v>0</v>
      </c>
      <c r="J58" s="171"/>
      <c r="K58" s="172">
        <f t="shared" si="23"/>
        <v>0</v>
      </c>
      <c r="L58" s="172">
        <v>0</v>
      </c>
      <c r="M58" s="172">
        <f t="shared" si="24"/>
        <v>0</v>
      </c>
      <c r="N58" s="164">
        <v>5.6300000000000003E-2</v>
      </c>
      <c r="O58" s="164">
        <f t="shared" si="25"/>
        <v>0.16889999999999999</v>
      </c>
      <c r="P58" s="164">
        <v>0</v>
      </c>
      <c r="Q58" s="164">
        <f t="shared" si="26"/>
        <v>0</v>
      </c>
      <c r="R58" s="164"/>
      <c r="S58" s="164"/>
      <c r="T58" s="165">
        <v>0.99199999999999999</v>
      </c>
      <c r="U58" s="164">
        <f t="shared" si="27"/>
        <v>2.98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112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ht="22.5" outlineLevel="1" x14ac:dyDescent="0.2">
      <c r="A59" s="155">
        <v>45</v>
      </c>
      <c r="B59" s="161" t="s">
        <v>205</v>
      </c>
      <c r="C59" s="194" t="s">
        <v>206</v>
      </c>
      <c r="D59" s="163" t="s">
        <v>115</v>
      </c>
      <c r="E59" s="169">
        <v>3</v>
      </c>
      <c r="F59" s="171"/>
      <c r="G59" s="172">
        <f t="shared" si="21"/>
        <v>0</v>
      </c>
      <c r="H59" s="171"/>
      <c r="I59" s="172">
        <f t="shared" si="22"/>
        <v>0</v>
      </c>
      <c r="J59" s="171"/>
      <c r="K59" s="172">
        <f t="shared" si="23"/>
        <v>0</v>
      </c>
      <c r="L59" s="172">
        <v>0</v>
      </c>
      <c r="M59" s="172">
        <f t="shared" si="24"/>
        <v>0</v>
      </c>
      <c r="N59" s="164">
        <v>6.1929999999999999E-2</v>
      </c>
      <c r="O59" s="164">
        <f t="shared" si="25"/>
        <v>0.18579000000000001</v>
      </c>
      <c r="P59" s="164">
        <v>0</v>
      </c>
      <c r="Q59" s="164">
        <f t="shared" si="26"/>
        <v>0</v>
      </c>
      <c r="R59" s="164"/>
      <c r="S59" s="164"/>
      <c r="T59" s="165">
        <v>0.999</v>
      </c>
      <c r="U59" s="164">
        <f t="shared" si="27"/>
        <v>3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112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>
        <v>46</v>
      </c>
      <c r="B60" s="161" t="s">
        <v>207</v>
      </c>
      <c r="C60" s="194" t="s">
        <v>208</v>
      </c>
      <c r="D60" s="163" t="s">
        <v>128</v>
      </c>
      <c r="E60" s="169">
        <v>16</v>
      </c>
      <c r="F60" s="171"/>
      <c r="G60" s="172">
        <f t="shared" si="21"/>
        <v>0</v>
      </c>
      <c r="H60" s="171"/>
      <c r="I60" s="172">
        <f t="shared" si="22"/>
        <v>0</v>
      </c>
      <c r="J60" s="171"/>
      <c r="K60" s="172">
        <f t="shared" si="23"/>
        <v>0</v>
      </c>
      <c r="L60" s="172">
        <v>0</v>
      </c>
      <c r="M60" s="172">
        <f t="shared" si="24"/>
        <v>0</v>
      </c>
      <c r="N60" s="164">
        <v>0</v>
      </c>
      <c r="O60" s="164">
        <f t="shared" si="25"/>
        <v>0</v>
      </c>
      <c r="P60" s="164">
        <v>0</v>
      </c>
      <c r="Q60" s="164">
        <f t="shared" si="26"/>
        <v>0</v>
      </c>
      <c r="R60" s="164"/>
      <c r="S60" s="164"/>
      <c r="T60" s="165">
        <v>0</v>
      </c>
      <c r="U60" s="164">
        <f t="shared" si="27"/>
        <v>0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121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55">
        <v>47</v>
      </c>
      <c r="B61" s="161" t="s">
        <v>209</v>
      </c>
      <c r="C61" s="194" t="s">
        <v>210</v>
      </c>
      <c r="D61" s="163" t="s">
        <v>211</v>
      </c>
      <c r="E61" s="169">
        <v>84</v>
      </c>
      <c r="F61" s="171"/>
      <c r="G61" s="172">
        <f t="shared" si="21"/>
        <v>0</v>
      </c>
      <c r="H61" s="171"/>
      <c r="I61" s="172">
        <f t="shared" si="22"/>
        <v>0</v>
      </c>
      <c r="J61" s="171"/>
      <c r="K61" s="172">
        <f t="shared" si="23"/>
        <v>0</v>
      </c>
      <c r="L61" s="172">
        <v>0</v>
      </c>
      <c r="M61" s="172">
        <f t="shared" si="24"/>
        <v>0</v>
      </c>
      <c r="N61" s="164">
        <v>0</v>
      </c>
      <c r="O61" s="164">
        <f t="shared" si="25"/>
        <v>0</v>
      </c>
      <c r="P61" s="164">
        <v>0</v>
      </c>
      <c r="Q61" s="164">
        <f t="shared" si="26"/>
        <v>0</v>
      </c>
      <c r="R61" s="164"/>
      <c r="S61" s="164"/>
      <c r="T61" s="165">
        <v>3.1E-2</v>
      </c>
      <c r="U61" s="164">
        <f t="shared" si="27"/>
        <v>2.6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112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>
        <v>48</v>
      </c>
      <c r="B62" s="161" t="s">
        <v>212</v>
      </c>
      <c r="C62" s="194" t="s">
        <v>213</v>
      </c>
      <c r="D62" s="163" t="s">
        <v>115</v>
      </c>
      <c r="E62" s="169">
        <v>8</v>
      </c>
      <c r="F62" s="171"/>
      <c r="G62" s="172">
        <f t="shared" si="21"/>
        <v>0</v>
      </c>
      <c r="H62" s="171"/>
      <c r="I62" s="172">
        <f t="shared" si="22"/>
        <v>0</v>
      </c>
      <c r="J62" s="171"/>
      <c r="K62" s="172">
        <f t="shared" si="23"/>
        <v>0</v>
      </c>
      <c r="L62" s="172">
        <v>0</v>
      </c>
      <c r="M62" s="172">
        <f t="shared" si="24"/>
        <v>0</v>
      </c>
      <c r="N62" s="164">
        <v>0</v>
      </c>
      <c r="O62" s="164">
        <f t="shared" si="25"/>
        <v>0</v>
      </c>
      <c r="P62" s="164">
        <v>0</v>
      </c>
      <c r="Q62" s="164">
        <f t="shared" si="26"/>
        <v>0</v>
      </c>
      <c r="R62" s="164"/>
      <c r="S62" s="164"/>
      <c r="T62" s="165">
        <v>6.2E-2</v>
      </c>
      <c r="U62" s="164">
        <f t="shared" si="27"/>
        <v>0.5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112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55">
        <v>49</v>
      </c>
      <c r="B63" s="161" t="s">
        <v>214</v>
      </c>
      <c r="C63" s="194" t="s">
        <v>215</v>
      </c>
      <c r="D63" s="163" t="s">
        <v>115</v>
      </c>
      <c r="E63" s="169">
        <v>6</v>
      </c>
      <c r="F63" s="171"/>
      <c r="G63" s="172">
        <f t="shared" si="21"/>
        <v>0</v>
      </c>
      <c r="H63" s="171"/>
      <c r="I63" s="172">
        <f t="shared" si="22"/>
        <v>0</v>
      </c>
      <c r="J63" s="171"/>
      <c r="K63" s="172">
        <f t="shared" si="23"/>
        <v>0</v>
      </c>
      <c r="L63" s="172">
        <v>0</v>
      </c>
      <c r="M63" s="172">
        <f t="shared" si="24"/>
        <v>0</v>
      </c>
      <c r="N63" s="164">
        <v>0</v>
      </c>
      <c r="O63" s="164">
        <f t="shared" si="25"/>
        <v>0</v>
      </c>
      <c r="P63" s="164">
        <v>0</v>
      </c>
      <c r="Q63" s="164">
        <f t="shared" si="26"/>
        <v>0</v>
      </c>
      <c r="R63" s="164"/>
      <c r="S63" s="164"/>
      <c r="T63" s="165">
        <v>0.26800000000000002</v>
      </c>
      <c r="U63" s="164">
        <f t="shared" si="27"/>
        <v>1.61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112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>
        <v>50</v>
      </c>
      <c r="B64" s="161" t="s">
        <v>216</v>
      </c>
      <c r="C64" s="194" t="s">
        <v>217</v>
      </c>
      <c r="D64" s="163" t="s">
        <v>115</v>
      </c>
      <c r="E64" s="169">
        <v>3</v>
      </c>
      <c r="F64" s="171"/>
      <c r="G64" s="172">
        <f t="shared" si="21"/>
        <v>0</v>
      </c>
      <c r="H64" s="171"/>
      <c r="I64" s="172">
        <f t="shared" si="22"/>
        <v>0</v>
      </c>
      <c r="J64" s="171"/>
      <c r="K64" s="172">
        <f t="shared" si="23"/>
        <v>0</v>
      </c>
      <c r="L64" s="172">
        <v>0</v>
      </c>
      <c r="M64" s="172">
        <f t="shared" si="24"/>
        <v>0</v>
      </c>
      <c r="N64" s="164">
        <v>0</v>
      </c>
      <c r="O64" s="164">
        <f t="shared" si="25"/>
        <v>0</v>
      </c>
      <c r="P64" s="164">
        <v>0</v>
      </c>
      <c r="Q64" s="164">
        <f t="shared" si="26"/>
        <v>0</v>
      </c>
      <c r="R64" s="164"/>
      <c r="S64" s="164"/>
      <c r="T64" s="165">
        <v>0.13400000000000001</v>
      </c>
      <c r="U64" s="164">
        <f t="shared" si="27"/>
        <v>0.4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112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>
        <v>51</v>
      </c>
      <c r="B65" s="161" t="s">
        <v>218</v>
      </c>
      <c r="C65" s="194" t="s">
        <v>219</v>
      </c>
      <c r="D65" s="163" t="s">
        <v>138</v>
      </c>
      <c r="E65" s="169">
        <v>0.39383000000000001</v>
      </c>
      <c r="F65" s="171"/>
      <c r="G65" s="172">
        <f t="shared" si="21"/>
        <v>0</v>
      </c>
      <c r="H65" s="171"/>
      <c r="I65" s="172">
        <f t="shared" si="22"/>
        <v>0</v>
      </c>
      <c r="J65" s="171"/>
      <c r="K65" s="172">
        <f t="shared" si="23"/>
        <v>0</v>
      </c>
      <c r="L65" s="172">
        <v>0</v>
      </c>
      <c r="M65" s="172">
        <f t="shared" si="24"/>
        <v>0</v>
      </c>
      <c r="N65" s="164">
        <v>0</v>
      </c>
      <c r="O65" s="164">
        <f t="shared" si="25"/>
        <v>0</v>
      </c>
      <c r="P65" s="164">
        <v>0</v>
      </c>
      <c r="Q65" s="164">
        <f t="shared" si="26"/>
        <v>0</v>
      </c>
      <c r="R65" s="164"/>
      <c r="S65" s="164"/>
      <c r="T65" s="165">
        <v>2.71</v>
      </c>
      <c r="U65" s="164">
        <f t="shared" si="27"/>
        <v>1.07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112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x14ac:dyDescent="0.2">
      <c r="A66" s="156" t="s">
        <v>107</v>
      </c>
      <c r="B66" s="162" t="s">
        <v>80</v>
      </c>
      <c r="C66" s="195" t="s">
        <v>26</v>
      </c>
      <c r="D66" s="166"/>
      <c r="E66" s="170"/>
      <c r="F66" s="173"/>
      <c r="G66" s="173">
        <f>SUMIF(AE67:AE67,"&lt;&gt;NOR",G67:G67)</f>
        <v>0</v>
      </c>
      <c r="H66" s="173"/>
      <c r="I66" s="173">
        <f>SUM(I67:I67)</f>
        <v>0</v>
      </c>
      <c r="J66" s="173"/>
      <c r="K66" s="173">
        <f>SUM(K67:K67)</f>
        <v>0</v>
      </c>
      <c r="L66" s="173"/>
      <c r="M66" s="173">
        <f>SUM(M67:M67)</f>
        <v>0</v>
      </c>
      <c r="N66" s="167"/>
      <c r="O66" s="167">
        <f>SUM(O67:O67)</f>
        <v>0</v>
      </c>
      <c r="P66" s="167"/>
      <c r="Q66" s="167">
        <f>SUM(Q67:Q67)</f>
        <v>0</v>
      </c>
      <c r="R66" s="167"/>
      <c r="S66" s="167"/>
      <c r="T66" s="168"/>
      <c r="U66" s="167">
        <f>SUM(U67:U67)</f>
        <v>0</v>
      </c>
      <c r="AE66" t="s">
        <v>108</v>
      </c>
    </row>
    <row r="67" spans="1:60" outlineLevel="1" x14ac:dyDescent="0.2">
      <c r="A67" s="182">
        <v>52</v>
      </c>
      <c r="B67" s="183" t="s">
        <v>220</v>
      </c>
      <c r="C67" s="196" t="s">
        <v>221</v>
      </c>
      <c r="D67" s="184" t="s">
        <v>222</v>
      </c>
      <c r="E67" s="185">
        <v>1</v>
      </c>
      <c r="F67" s="186"/>
      <c r="G67" s="187">
        <f>ROUND(E67*F67,2)</f>
        <v>0</v>
      </c>
      <c r="H67" s="186"/>
      <c r="I67" s="187">
        <f>ROUND(E67*H67,2)</f>
        <v>0</v>
      </c>
      <c r="J67" s="186"/>
      <c r="K67" s="187">
        <f>ROUND(E67*J67,2)</f>
        <v>0</v>
      </c>
      <c r="L67" s="187">
        <v>0</v>
      </c>
      <c r="M67" s="187">
        <f>G67*(1+L67/100)</f>
        <v>0</v>
      </c>
      <c r="N67" s="188">
        <v>0</v>
      </c>
      <c r="O67" s="188">
        <f>ROUND(E67*N67,5)</f>
        <v>0</v>
      </c>
      <c r="P67" s="188">
        <v>0</v>
      </c>
      <c r="Q67" s="188">
        <f>ROUND(E67*P67,5)</f>
        <v>0</v>
      </c>
      <c r="R67" s="188"/>
      <c r="S67" s="188"/>
      <c r="T67" s="189">
        <v>0</v>
      </c>
      <c r="U67" s="188">
        <f>ROUND(E67*T67,2)</f>
        <v>0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112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x14ac:dyDescent="0.2">
      <c r="A68" s="6"/>
      <c r="B68" s="7" t="s">
        <v>223</v>
      </c>
      <c r="C68" s="197" t="s">
        <v>223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 x14ac:dyDescent="0.2">
      <c r="A69" s="190"/>
      <c r="B69" s="191">
        <v>26</v>
      </c>
      <c r="C69" s="198" t="s">
        <v>223</v>
      </c>
      <c r="D69" s="192"/>
      <c r="E69" s="192"/>
      <c r="F69" s="192"/>
      <c r="G69" s="193">
        <f>G8+G10+G12+G22+G26+G40+G55+G66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f>SUMIF(L7:L67,AC68,G7:G67)</f>
        <v>0</v>
      </c>
      <c r="AD69">
        <f>SUMIF(L7:L67,AD68,G7:G67)</f>
        <v>0</v>
      </c>
      <c r="AE69" t="s">
        <v>224</v>
      </c>
    </row>
    <row r="70" spans="1:60" x14ac:dyDescent="0.2">
      <c r="A70" s="6"/>
      <c r="B70" s="7" t="s">
        <v>223</v>
      </c>
      <c r="C70" s="197" t="s">
        <v>223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6"/>
      <c r="B71" s="7" t="s">
        <v>223</v>
      </c>
      <c r="C71" s="197" t="s">
        <v>223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">
      <c r="A72" s="260">
        <v>33</v>
      </c>
      <c r="B72" s="260"/>
      <c r="C72" s="261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62"/>
      <c r="B73" s="263"/>
      <c r="C73" s="264"/>
      <c r="D73" s="263"/>
      <c r="E73" s="263"/>
      <c r="F73" s="263"/>
      <c r="G73" s="26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 t="s">
        <v>225</v>
      </c>
    </row>
    <row r="74" spans="1:60" x14ac:dyDescent="0.2">
      <c r="A74" s="266"/>
      <c r="B74" s="267"/>
      <c r="C74" s="268"/>
      <c r="D74" s="267"/>
      <c r="E74" s="267"/>
      <c r="F74" s="267"/>
      <c r="G74" s="269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6"/>
      <c r="B75" s="267"/>
      <c r="C75" s="268"/>
      <c r="D75" s="267"/>
      <c r="E75" s="267"/>
      <c r="F75" s="267"/>
      <c r="G75" s="269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66"/>
      <c r="B76" s="267"/>
      <c r="C76" s="268"/>
      <c r="D76" s="267"/>
      <c r="E76" s="267"/>
      <c r="F76" s="267"/>
      <c r="G76" s="269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70"/>
      <c r="B77" s="271"/>
      <c r="C77" s="272"/>
      <c r="D77" s="271"/>
      <c r="E77" s="271"/>
      <c r="F77" s="271"/>
      <c r="G77" s="273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6"/>
      <c r="B78" s="7" t="s">
        <v>223</v>
      </c>
      <c r="C78" s="197" t="s">
        <v>223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C79" s="199"/>
      <c r="AE79" t="s">
        <v>226</v>
      </c>
    </row>
  </sheetData>
  <mergeCells count="6">
    <mergeCell ref="A73:G77"/>
    <mergeCell ref="A1:G1"/>
    <mergeCell ref="C2:G2"/>
    <mergeCell ref="C3:G3"/>
    <mergeCell ref="C4:G4"/>
    <mergeCell ref="A72:C7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Čapsky</dc:creator>
  <cp:lastModifiedBy>Radek Čapsky</cp:lastModifiedBy>
  <cp:lastPrinted>2014-02-28T09:52:57Z</cp:lastPrinted>
  <dcterms:created xsi:type="dcterms:W3CDTF">2009-04-08T07:15:50Z</dcterms:created>
  <dcterms:modified xsi:type="dcterms:W3CDTF">2022-08-16T05:52:47Z</dcterms:modified>
</cp:coreProperties>
</file>